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T OLC\ST OLC (-63321020-) Oprava trati v ús. Ptení-Dzbel\ZD pro uchazeče\"/>
    </mc:Choice>
  </mc:AlternateContent>
  <bookViews>
    <workbookView xWindow="0" yWindow="0" windowWidth="19260" windowHeight="11610"/>
  </bookViews>
  <sheets>
    <sheet name="Rekapitulace stavby" sheetId="1" r:id="rId1"/>
    <sheet name="SO 01 - Ptení - Stražisko..." sheetId="2" r:id="rId2"/>
    <sheet name="SO 02 - Přejezd Stražisko" sheetId="3" r:id="rId3"/>
    <sheet name="SO 03 - VON" sheetId="4" r:id="rId4"/>
    <sheet name="SO 04 - Materiál dodávaný..." sheetId="5" r:id="rId5"/>
  </sheets>
  <definedNames>
    <definedName name="_xlnm._FilterDatabase" localSheetId="1" hidden="1">'SO 01 - Ptení - Stražisko...'!$C$118:$K$234</definedName>
    <definedName name="_xlnm._FilterDatabase" localSheetId="2" hidden="1">'SO 02 - Přejezd Stražisko'!$C$118:$K$216</definedName>
    <definedName name="_xlnm._FilterDatabase" localSheetId="3" hidden="1">'SO 03 - VON'!$C$116:$K$138</definedName>
    <definedName name="_xlnm._FilterDatabase" localSheetId="4" hidden="1">'SO 04 - Materiál dodávaný...'!$C$115:$K$130</definedName>
    <definedName name="_xlnm.Print_Titles" localSheetId="0">'Rekapitulace stavby'!$92:$92</definedName>
    <definedName name="_xlnm.Print_Titles" localSheetId="1">'SO 01 - Ptení - Stražisko...'!$118:$118</definedName>
    <definedName name="_xlnm.Print_Titles" localSheetId="2">'SO 02 - Přejezd Stražisko'!$118:$118</definedName>
    <definedName name="_xlnm.Print_Titles" localSheetId="3">'SO 03 - VON'!$116:$116</definedName>
    <definedName name="_xlnm.Print_Titles" localSheetId="4">'SO 04 - Materiál dodávaný...'!$115:$115</definedName>
    <definedName name="_xlnm.Print_Area" localSheetId="0">'Rekapitulace stavby'!$D$4:$AO$76,'Rekapitulace stavby'!$C$82:$AQ$99</definedName>
    <definedName name="_xlnm.Print_Area" localSheetId="1">'SO 01 - Ptení - Stražisko...'!$C$4:$J$76,'SO 01 - Ptení - Stražisko...'!$C$82:$J$100,'SO 01 - Ptení - Stražisko...'!$C$106:$J$234</definedName>
    <definedName name="_xlnm.Print_Area" localSheetId="2">'SO 02 - Přejezd Stražisko'!$C$4:$J$76,'SO 02 - Přejezd Stražisko'!$C$82:$J$100,'SO 02 - Přejezd Stražisko'!$C$106:$J$216</definedName>
    <definedName name="_xlnm.Print_Area" localSheetId="3">'SO 03 - VON'!$C$4:$J$76,'SO 03 - VON'!$C$82:$J$98,'SO 03 - VON'!$C$104:$J$138</definedName>
    <definedName name="_xlnm.Print_Area" localSheetId="4">'SO 04 - Materiál dodávaný...'!$C$4:$J$76,'SO 04 - Materiál dodávaný...'!$C$82:$J$97,'SO 04 - Materiál dodávaný...'!$C$103:$J$130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113" i="5" s="1"/>
  <c r="J23" i="5"/>
  <c r="J21" i="5"/>
  <c r="E21" i="5"/>
  <c r="J112" i="5" s="1"/>
  <c r="J20" i="5"/>
  <c r="J18" i="5"/>
  <c r="E18" i="5"/>
  <c r="F113" i="5" s="1"/>
  <c r="J17" i="5"/>
  <c r="J15" i="5"/>
  <c r="E15" i="5"/>
  <c r="F112" i="5" s="1"/>
  <c r="J14" i="5"/>
  <c r="J12" i="5"/>
  <c r="J110" i="5" s="1"/>
  <c r="E7" i="5"/>
  <c r="E106" i="5"/>
  <c r="J37" i="4"/>
  <c r="J36" i="4"/>
  <c r="AY97" i="1"/>
  <c r="J35" i="4"/>
  <c r="AX97" i="1" s="1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R118" i="4" s="1"/>
  <c r="R117" i="4" s="1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 s="1"/>
  <c r="J23" i="4"/>
  <c r="J21" i="4"/>
  <c r="E21" i="4"/>
  <c r="J113" i="4" s="1"/>
  <c r="J20" i="4"/>
  <c r="J18" i="4"/>
  <c r="E18" i="4"/>
  <c r="F114" i="4" s="1"/>
  <c r="J17" i="4"/>
  <c r="J15" i="4"/>
  <c r="E15" i="4"/>
  <c r="F91" i="4" s="1"/>
  <c r="J14" i="4"/>
  <c r="J12" i="4"/>
  <c r="J111" i="4" s="1"/>
  <c r="E7" i="4"/>
  <c r="E107" i="4"/>
  <c r="J37" i="3"/>
  <c r="J36" i="3"/>
  <c r="AY96" i="1" s="1"/>
  <c r="J35" i="3"/>
  <c r="AX96" i="1" s="1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6" i="3" s="1"/>
  <c r="J17" i="3"/>
  <c r="J15" i="3"/>
  <c r="E15" i="3"/>
  <c r="F115" i="3" s="1"/>
  <c r="J14" i="3"/>
  <c r="J12" i="3"/>
  <c r="J113" i="3"/>
  <c r="E7" i="3"/>
  <c r="E109" i="3"/>
  <c r="J37" i="2"/>
  <c r="J36" i="2"/>
  <c r="AY95" i="1" s="1"/>
  <c r="J35" i="2"/>
  <c r="AX95" i="1" s="1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115" i="2"/>
  <c r="J20" i="2"/>
  <c r="J18" i="2"/>
  <c r="E18" i="2"/>
  <c r="F116" i="2"/>
  <c r="J17" i="2"/>
  <c r="J15" i="2"/>
  <c r="E15" i="2"/>
  <c r="F115" i="2"/>
  <c r="J14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BK129" i="5"/>
  <c r="J129" i="5"/>
  <c r="BK127" i="5"/>
  <c r="J127" i="5"/>
  <c r="BK124" i="5"/>
  <c r="J124" i="5"/>
  <c r="BK121" i="5"/>
  <c r="J121" i="5"/>
  <c r="BK119" i="5"/>
  <c r="BK117" i="5"/>
  <c r="J117" i="5"/>
  <c r="J137" i="4"/>
  <c r="BK135" i="4"/>
  <c r="J133" i="4"/>
  <c r="BK131" i="4"/>
  <c r="BK129" i="4"/>
  <c r="J127" i="4"/>
  <c r="J125" i="4"/>
  <c r="J123" i="4"/>
  <c r="J121" i="4"/>
  <c r="BK213" i="3"/>
  <c r="BK211" i="3"/>
  <c r="J209" i="3"/>
  <c r="J207" i="3"/>
  <c r="BK205" i="3"/>
  <c r="BK202" i="3"/>
  <c r="J196" i="3"/>
  <c r="BK192" i="3"/>
  <c r="J190" i="3"/>
  <c r="BK186" i="3"/>
  <c r="J184" i="3"/>
  <c r="BK178" i="3"/>
  <c r="J176" i="3"/>
  <c r="J119" i="5"/>
  <c r="BK137" i="4"/>
  <c r="J135" i="4"/>
  <c r="BK133" i="4"/>
  <c r="J131" i="4"/>
  <c r="J129" i="4"/>
  <c r="BK127" i="4"/>
  <c r="BK125" i="4"/>
  <c r="BK123" i="4"/>
  <c r="BK119" i="4"/>
  <c r="J215" i="3"/>
  <c r="J213" i="3"/>
  <c r="J200" i="3"/>
  <c r="J198" i="3"/>
  <c r="BK196" i="3"/>
  <c r="J194" i="3"/>
  <c r="J192" i="3"/>
  <c r="BK188" i="3"/>
  <c r="BK184" i="3"/>
  <c r="J182" i="3"/>
  <c r="BK180" i="3"/>
  <c r="J174" i="3"/>
  <c r="J172" i="3"/>
  <c r="BK170" i="3"/>
  <c r="BK168" i="3"/>
  <c r="BK166" i="3"/>
  <c r="J164" i="3"/>
  <c r="BK162" i="3"/>
  <c r="BK160" i="3"/>
  <c r="J156" i="3"/>
  <c r="BK154" i="3"/>
  <c r="BK152" i="3"/>
  <c r="J150" i="3"/>
  <c r="J148" i="3"/>
  <c r="J146" i="3"/>
  <c r="J144" i="3"/>
  <c r="J142" i="3"/>
  <c r="BK140" i="3"/>
  <c r="J138" i="3"/>
  <c r="J134" i="3"/>
  <c r="J132" i="3"/>
  <c r="BK130" i="3"/>
  <c r="J128" i="3"/>
  <c r="BK124" i="3"/>
  <c r="J122" i="3"/>
  <c r="BK233" i="2"/>
  <c r="BK227" i="2"/>
  <c r="J219" i="2"/>
  <c r="BK217" i="2"/>
  <c r="BK215" i="2"/>
  <c r="J211" i="2"/>
  <c r="J204" i="2"/>
  <c r="J202" i="2"/>
  <c r="J200" i="2"/>
  <c r="J196" i="2"/>
  <c r="J191" i="2"/>
  <c r="J189" i="2"/>
  <c r="J187" i="2"/>
  <c r="J185" i="2"/>
  <c r="BK181" i="2"/>
  <c r="J175" i="2"/>
  <c r="J173" i="2"/>
  <c r="BK171" i="2"/>
  <c r="J163" i="2"/>
  <c r="BK161" i="2"/>
  <c r="J159" i="2"/>
  <c r="J153" i="2"/>
  <c r="J151" i="2"/>
  <c r="J149" i="2"/>
  <c r="J145" i="2"/>
  <c r="BK143" i="2"/>
  <c r="J139" i="2"/>
  <c r="J135" i="2"/>
  <c r="J133" i="2"/>
  <c r="J129" i="2"/>
  <c r="BK127" i="2"/>
  <c r="BK122" i="2"/>
  <c r="AS94" i="1"/>
  <c r="BK121" i="4"/>
  <c r="J119" i="4"/>
  <c r="BK215" i="3"/>
  <c r="J211" i="3"/>
  <c r="BK209" i="3"/>
  <c r="BK207" i="3"/>
  <c r="J205" i="3"/>
  <c r="J202" i="3"/>
  <c r="BK200" i="3"/>
  <c r="BK198" i="3"/>
  <c r="BK194" i="3"/>
  <c r="BK190" i="3"/>
  <c r="J188" i="3"/>
  <c r="J186" i="3"/>
  <c r="BK182" i="3"/>
  <c r="J180" i="3"/>
  <c r="J178" i="3"/>
  <c r="BK176" i="3"/>
  <c r="BK174" i="3"/>
  <c r="BK172" i="3"/>
  <c r="J170" i="3"/>
  <c r="J168" i="3"/>
  <c r="J166" i="3"/>
  <c r="BK164" i="3"/>
  <c r="J162" i="3"/>
  <c r="J160" i="3"/>
  <c r="BK158" i="3"/>
  <c r="J158" i="3"/>
  <c r="BK156" i="3"/>
  <c r="J154" i="3"/>
  <c r="J152" i="3"/>
  <c r="BK150" i="3"/>
  <c r="BK148" i="3"/>
  <c r="BK146" i="3"/>
  <c r="BK144" i="3"/>
  <c r="BK142" i="3"/>
  <c r="J140" i="3"/>
  <c r="BK138" i="3"/>
  <c r="J136" i="3"/>
  <c r="BK134" i="3"/>
  <c r="J130" i="3"/>
  <c r="BK126" i="3"/>
  <c r="J124" i="3"/>
  <c r="J233" i="2"/>
  <c r="J230" i="2"/>
  <c r="J221" i="2"/>
  <c r="BK219" i="2"/>
  <c r="J217" i="2"/>
  <c r="J215" i="2"/>
  <c r="J213" i="2"/>
  <c r="J207" i="2"/>
  <c r="BK204" i="2"/>
  <c r="BK198" i="2"/>
  <c r="BK193" i="2"/>
  <c r="BK191" i="2"/>
  <c r="BK189" i="2"/>
  <c r="BK187" i="2"/>
  <c r="BK185" i="2"/>
  <c r="BK183" i="2"/>
  <c r="J181" i="2"/>
  <c r="J179" i="2"/>
  <c r="BK177" i="2"/>
  <c r="BK175" i="2"/>
  <c r="J171" i="2"/>
  <c r="BK169" i="2"/>
  <c r="J167" i="2"/>
  <c r="BK165" i="2"/>
  <c r="J161" i="2"/>
  <c r="BK159" i="2"/>
  <c r="BK156" i="2"/>
  <c r="BK153" i="2"/>
  <c r="BK149" i="2"/>
  <c r="BK147" i="2"/>
  <c r="J143" i="2"/>
  <c r="J141" i="2"/>
  <c r="J137" i="2"/>
  <c r="BK131" i="2"/>
  <c r="BK129" i="2"/>
  <c r="J127" i="2"/>
  <c r="BK125" i="2"/>
  <c r="J122" i="2"/>
  <c r="BK136" i="3"/>
  <c r="BK132" i="3"/>
  <c r="BK128" i="3"/>
  <c r="J126" i="3"/>
  <c r="BK122" i="3"/>
  <c r="BK230" i="2"/>
  <c r="J227" i="2"/>
  <c r="BK221" i="2"/>
  <c r="BK213" i="2"/>
  <c r="BK211" i="2"/>
  <c r="BK207" i="2"/>
  <c r="BK202" i="2"/>
  <c r="BK200" i="2"/>
  <c r="J198" i="2"/>
  <c r="BK196" i="2"/>
  <c r="J193" i="2"/>
  <c r="J183" i="2"/>
  <c r="BK179" i="2"/>
  <c r="J177" i="2"/>
  <c r="BK173" i="2"/>
  <c r="J169" i="2"/>
  <c r="BK167" i="2"/>
  <c r="J165" i="2"/>
  <c r="BK163" i="2"/>
  <c r="J156" i="2"/>
  <c r="BK151" i="2"/>
  <c r="J147" i="2"/>
  <c r="BK145" i="2"/>
  <c r="BK141" i="2"/>
  <c r="BK139" i="2"/>
  <c r="BK137" i="2"/>
  <c r="BK135" i="2"/>
  <c r="BK133" i="2"/>
  <c r="J131" i="2"/>
  <c r="J125" i="2"/>
  <c r="BK121" i="2" l="1"/>
  <c r="J121" i="2" s="1"/>
  <c r="J98" i="2" s="1"/>
  <c r="R121" i="2"/>
  <c r="R120" i="2" s="1"/>
  <c r="P210" i="2"/>
  <c r="P121" i="2"/>
  <c r="P120" i="2"/>
  <c r="P119" i="2" s="1"/>
  <c r="AU95" i="1" s="1"/>
  <c r="BK210" i="2"/>
  <c r="J210" i="2"/>
  <c r="J99" i="2" s="1"/>
  <c r="R210" i="2"/>
  <c r="P121" i="3"/>
  <c r="P120" i="3"/>
  <c r="P119" i="3" s="1"/>
  <c r="AU96" i="1" s="1"/>
  <c r="BK204" i="3"/>
  <c r="J204" i="3"/>
  <c r="J99" i="3" s="1"/>
  <c r="P204" i="3"/>
  <c r="F113" i="4"/>
  <c r="T121" i="2"/>
  <c r="T120" i="2" s="1"/>
  <c r="T119" i="2" s="1"/>
  <c r="T210" i="2"/>
  <c r="BK121" i="3"/>
  <c r="J121" i="3" s="1"/>
  <c r="J98" i="3" s="1"/>
  <c r="T121" i="3"/>
  <c r="T120" i="3"/>
  <c r="R204" i="3"/>
  <c r="BK118" i="4"/>
  <c r="BK117" i="4"/>
  <c r="J117" i="4"/>
  <c r="J96" i="4" s="1"/>
  <c r="R121" i="3"/>
  <c r="R120" i="3"/>
  <c r="R119" i="3"/>
  <c r="T204" i="3"/>
  <c r="P118" i="4"/>
  <c r="P117" i="4"/>
  <c r="AU97" i="1"/>
  <c r="T118" i="4"/>
  <c r="T117" i="4"/>
  <c r="BK116" i="5"/>
  <c r="J116" i="5" s="1"/>
  <c r="J96" i="5" s="1"/>
  <c r="P116" i="5"/>
  <c r="AU98" i="1"/>
  <c r="R116" i="5"/>
  <c r="T116" i="5"/>
  <c r="F92" i="2"/>
  <c r="J113" i="2"/>
  <c r="BE125" i="2"/>
  <c r="BE127" i="2"/>
  <c r="BE129" i="2"/>
  <c r="BE133" i="2"/>
  <c r="BE137" i="2"/>
  <c r="BE143" i="2"/>
  <c r="BE147" i="2"/>
  <c r="BE149" i="2"/>
  <c r="BE171" i="2"/>
  <c r="BE177" i="2"/>
  <c r="BE193" i="2"/>
  <c r="BE198" i="2"/>
  <c r="BE200" i="2"/>
  <c r="BE204" i="2"/>
  <c r="BE217" i="2"/>
  <c r="BE219" i="2"/>
  <c r="F91" i="3"/>
  <c r="F92" i="3"/>
  <c r="J116" i="3"/>
  <c r="BE124" i="3"/>
  <c r="BE130" i="3"/>
  <c r="BE134" i="3"/>
  <c r="J91" i="2"/>
  <c r="J92" i="2"/>
  <c r="BE135" i="2"/>
  <c r="BE139" i="2"/>
  <c r="BE141" i="2"/>
  <c r="BE145" i="2"/>
  <c r="BE151" i="2"/>
  <c r="BE153" i="2"/>
  <c r="BE159" i="2"/>
  <c r="BE163" i="2"/>
  <c r="BE165" i="2"/>
  <c r="BE167" i="2"/>
  <c r="BE173" i="2"/>
  <c r="BE175" i="2"/>
  <c r="BE181" i="2"/>
  <c r="BE183" i="2"/>
  <c r="BE185" i="2"/>
  <c r="BE187" i="2"/>
  <c r="BE189" i="2"/>
  <c r="BE191" i="2"/>
  <c r="BE196" i="2"/>
  <c r="BE202" i="2"/>
  <c r="BE207" i="2"/>
  <c r="BE211" i="2"/>
  <c r="BE227" i="2"/>
  <c r="BE230" i="2"/>
  <c r="BE233" i="2"/>
  <c r="J89" i="3"/>
  <c r="J115" i="3"/>
  <c r="BE132" i="3"/>
  <c r="BE140" i="3"/>
  <c r="BE146" i="3"/>
  <c r="BE154" i="3"/>
  <c r="BE156" i="3"/>
  <c r="BE162" i="3"/>
  <c r="BE166" i="3"/>
  <c r="BE174" i="3"/>
  <c r="BE180" i="3"/>
  <c r="BE186" i="3"/>
  <c r="BE188" i="3"/>
  <c r="BE192" i="3"/>
  <c r="BE196" i="3"/>
  <c r="BE205" i="3"/>
  <c r="BE213" i="3"/>
  <c r="BE215" i="3"/>
  <c r="J89" i="4"/>
  <c r="F92" i="4"/>
  <c r="E85" i="2"/>
  <c r="F91" i="2"/>
  <c r="BE122" i="2"/>
  <c r="BE131" i="2"/>
  <c r="BE156" i="2"/>
  <c r="BE161" i="2"/>
  <c r="BE169" i="2"/>
  <c r="BE179" i="2"/>
  <c r="BE213" i="2"/>
  <c r="BE215" i="2"/>
  <c r="BE221" i="2"/>
  <c r="E85" i="3"/>
  <c r="BE122" i="3"/>
  <c r="BE126" i="3"/>
  <c r="BE128" i="3"/>
  <c r="BE136" i="3"/>
  <c r="BE138" i="3"/>
  <c r="BE142" i="3"/>
  <c r="BE144" i="3"/>
  <c r="BE148" i="3"/>
  <c r="BE150" i="3"/>
  <c r="BE152" i="3"/>
  <c r="BE158" i="3"/>
  <c r="BE160" i="3"/>
  <c r="BE164" i="3"/>
  <c r="BE168" i="3"/>
  <c r="BE170" i="3"/>
  <c r="BE172" i="3"/>
  <c r="BE178" i="3"/>
  <c r="BE184" i="3"/>
  <c r="BE190" i="3"/>
  <c r="BE194" i="3"/>
  <c r="BE202" i="3"/>
  <c r="BE207" i="3"/>
  <c r="BE209" i="3"/>
  <c r="BE211" i="3"/>
  <c r="J92" i="4"/>
  <c r="BE123" i="4"/>
  <c r="BE125" i="4"/>
  <c r="BE131" i="4"/>
  <c r="BE135" i="4"/>
  <c r="BE137" i="4"/>
  <c r="BE176" i="3"/>
  <c r="BE182" i="3"/>
  <c r="BE198" i="3"/>
  <c r="BE200" i="3"/>
  <c r="E85" i="4"/>
  <c r="J91" i="4"/>
  <c r="BE119" i="4"/>
  <c r="BE121" i="4"/>
  <c r="BE127" i="4"/>
  <c r="BE129" i="4"/>
  <c r="BE133" i="4"/>
  <c r="E85" i="5"/>
  <c r="J89" i="5"/>
  <c r="F91" i="5"/>
  <c r="J91" i="5"/>
  <c r="F92" i="5"/>
  <c r="J92" i="5"/>
  <c r="BE117" i="5"/>
  <c r="BE119" i="5"/>
  <c r="BE121" i="5"/>
  <c r="BE124" i="5"/>
  <c r="BE127" i="5"/>
  <c r="BE129" i="5"/>
  <c r="F35" i="2"/>
  <c r="BB95" i="1"/>
  <c r="F36" i="2"/>
  <c r="BC95" i="1" s="1"/>
  <c r="F35" i="3"/>
  <c r="BB96" i="1" s="1"/>
  <c r="J34" i="5"/>
  <c r="AW98" i="1" s="1"/>
  <c r="F34" i="2"/>
  <c r="BA95" i="1"/>
  <c r="J34" i="2"/>
  <c r="AW95" i="1" s="1"/>
  <c r="F37" i="4"/>
  <c r="BD97" i="1" s="1"/>
  <c r="J34" i="3"/>
  <c r="AW96" i="1" s="1"/>
  <c r="F34" i="4"/>
  <c r="BA97" i="1" s="1"/>
  <c r="F35" i="4"/>
  <c r="BB97" i="1" s="1"/>
  <c r="F35" i="5"/>
  <c r="BB98" i="1" s="1"/>
  <c r="F37" i="3"/>
  <c r="BD96" i="1" s="1"/>
  <c r="F36" i="4"/>
  <c r="BC97" i="1" s="1"/>
  <c r="F36" i="5"/>
  <c r="BC98" i="1" s="1"/>
  <c r="F34" i="3"/>
  <c r="BA96" i="1" s="1"/>
  <c r="F37" i="2"/>
  <c r="BD95" i="1" s="1"/>
  <c r="J34" i="4"/>
  <c r="AW97" i="1" s="1"/>
  <c r="F36" i="3"/>
  <c r="BC96" i="1" s="1"/>
  <c r="F34" i="5"/>
  <c r="BA98" i="1" s="1"/>
  <c r="F37" i="5"/>
  <c r="BD98" i="1" s="1"/>
  <c r="R119" i="2" l="1"/>
  <c r="T119" i="3"/>
  <c r="BK120" i="3"/>
  <c r="J120" i="3"/>
  <c r="J97" i="3" s="1"/>
  <c r="BK120" i="2"/>
  <c r="J120" i="2"/>
  <c r="J97" i="2"/>
  <c r="J118" i="4"/>
  <c r="J97" i="4" s="1"/>
  <c r="J30" i="4"/>
  <c r="AG97" i="1"/>
  <c r="J30" i="5"/>
  <c r="AG98" i="1" s="1"/>
  <c r="BC94" i="1"/>
  <c r="W32" i="1" s="1"/>
  <c r="BD94" i="1"/>
  <c r="W33" i="1" s="1"/>
  <c r="BA94" i="1"/>
  <c r="W30" i="1"/>
  <c r="BB94" i="1"/>
  <c r="W31" i="1" s="1"/>
  <c r="J33" i="4"/>
  <c r="AV97" i="1"/>
  <c r="AT97" i="1" s="1"/>
  <c r="F33" i="3"/>
  <c r="AZ96" i="1"/>
  <c r="J33" i="5"/>
  <c r="AV98" i="1" s="1"/>
  <c r="AT98" i="1" s="1"/>
  <c r="AU94" i="1"/>
  <c r="J33" i="2"/>
  <c r="AV95" i="1" s="1"/>
  <c r="AT95" i="1" s="1"/>
  <c r="F33" i="4"/>
  <c r="AZ97" i="1"/>
  <c r="F33" i="2"/>
  <c r="AZ95" i="1" s="1"/>
  <c r="F33" i="5"/>
  <c r="AZ98" i="1" s="1"/>
  <c r="J33" i="3"/>
  <c r="AV96" i="1" s="1"/>
  <c r="AT96" i="1" s="1"/>
  <c r="J39" i="4" l="1"/>
  <c r="J39" i="5"/>
  <c r="BK119" i="2"/>
  <c r="J119" i="2"/>
  <c r="J30" i="2" s="1"/>
  <c r="AG95" i="1" s="1"/>
  <c r="AN95" i="1" s="1"/>
  <c r="BK119" i="3"/>
  <c r="J119" i="3" s="1"/>
  <c r="J96" i="3" s="1"/>
  <c r="AN97" i="1"/>
  <c r="AN98" i="1"/>
  <c r="AZ94" i="1"/>
  <c r="AV94" i="1" s="1"/>
  <c r="AK29" i="1" s="1"/>
  <c r="AW94" i="1"/>
  <c r="AK30" i="1" s="1"/>
  <c r="AY94" i="1"/>
  <c r="AX94" i="1"/>
  <c r="J39" i="2" l="1"/>
  <c r="J96" i="2"/>
  <c r="W29" i="1"/>
  <c r="J30" i="3"/>
  <c r="AG96" i="1" s="1"/>
  <c r="AN96" i="1" s="1"/>
  <c r="AT94" i="1"/>
  <c r="J39" i="3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<sst xmlns="http://schemas.openxmlformats.org/spreadsheetml/2006/main" count="2770" uniqueCount="588">
  <si>
    <t>Export Komplet</t>
  </si>
  <si>
    <t/>
  </si>
  <si>
    <t>2.0</t>
  </si>
  <si>
    <t>ZAMOK</t>
  </si>
  <si>
    <t>False</t>
  </si>
  <si>
    <t>{719e1ee8-fde9-45d3-b757-f6609835b238}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</si>
  <si>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</si>
  <si>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</si>
  <si>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</si>
  <si>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</si>
  <si>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</si>
  <si>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</si>
  <si>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</si>
  <si>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</si>
  <si>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21_003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</si>
  <si>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</si>
  <si>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</si>
  <si>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Ptení - Dzbel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</si>
  <si>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</si>
  <si>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</si>
  <si>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</si>
  <si>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</si>
  <si>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</si>
  <si>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</si>
  <si>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</si>
  <si>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</si>
  <si>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</si>
  <si>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</si>
  <si>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</si>
  <si>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</si>
  <si>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</si>
  <si>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</si>
  <si>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</si>
  <si>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</si>
  <si>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</si>
  <si>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</si>
  <si>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</si>
  <si>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</si>
  <si>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</si>
  <si>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</si>
  <si>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</si>
  <si>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</si>
  <si>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</si>
  <si>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</si>
  <si>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</si>
  <si>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</si>
  <si>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</si>
  <si>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</si>
  <si>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</si>
  <si>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</si>
  <si>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</si>
  <si>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</si>
  <si>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</si>
  <si>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</si>
  <si>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</si>
  <si>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</si>
  <si>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</si>
  <si>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</si>
  <si>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</si>
  <si>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</si>
  <si>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</si>
  <si>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</si>
  <si>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</si>
  <si>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</si>
  <si>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</si>
  <si>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</si>
  <si>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</si>
  <si>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</si>
  <si>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</si>
  <si>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</si>
  <si>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</si>
  <si>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</si>
  <si>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</si>
  <si>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</si>
  <si>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</si>
  <si>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</si>
  <si>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</si>
  <si>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</si>
  <si>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Ptení - Stražisko Maleny</t>
  </si>
  <si>
    <t>STA</t>
  </si>
  <si>
    <t>1</t>
  </si>
  <si>
    <t>{7f372198-429a-4b34-adb3-cfea9bb234e8}</t>
  </si>
  <si>
    <t>2</t>
  </si>
  <si>
    <t>SO 02</t>
  </si>
  <si>
    <t>Přejezd Stražisko</t>
  </si>
  <si>
    <t>{66c2334d-4f86-4436-81c2-1bbc8fe99e32}</t>
  </si>
  <si>
    <t>SO 03</t>
  </si>
  <si>
    <t>VON</t>
  </si>
  <si>
    <t>{fd1094be-219c-4502-9e2f-502ad71cf27f}</t>
  </si>
  <si>
    <t>SO 04</t>
  </si>
  <si>
    <t>Materiál dodávaný objednatelem</t>
  </si>
  <si>
    <t>{1d2d8c3d-c49b-49a8-bcd5-eecd910bd79b}</t>
  </si>
  <si>
    <t>KRYCÍ LIST SOUPISU PRACÍ</t>
  </si>
  <si>
    <t>Objekt:</t>
  </si>
  <si>
    <t>SO 01 - Ptení - Stražisko Maleny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</si>
  <si>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</si>
  <si>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</si>
  <si>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</si>
  <si>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</si>
  <si>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</si>
  <si>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</si>
  <si>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</si>
  <si>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</si>
  <si>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</si>
  <si>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</si>
  <si>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</si>
  <si>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</si>
  <si>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</si>
  <si>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</si>
  <si>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</si>
  <si>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</si>
  <si>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</si>
  <si>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</si>
  <si>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</si>
  <si>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</si>
  <si>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</si>
  <si>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</si>
  <si>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</si>
  <si>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</si>
  <si>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</si>
  <si>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</si>
  <si>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</si>
  <si>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5905065010</t>
  </si>
  <si>
    <t>Samostatná úprava vrstvy kolejového lože pod ložnou plochou pražců v koleji</t>
  </si>
  <si>
    <t>m2</t>
  </si>
  <si>
    <t>4</t>
  </si>
  <si>
    <t>-388537554</t>
  </si>
  <si>
    <t>PP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</si>
  <si>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</si>
  <si>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VV</t>
  </si>
  <si>
    <t>1480*3,5</t>
  </si>
  <si>
    <t>5905085010</t>
  </si>
  <si>
    <t>Souvislé čištění KL strojně koleje pražce dřevěné rozdělení "c"</t>
  </si>
  <si>
    <t>km</t>
  </si>
  <si>
    <t>1424315797</t>
  </si>
  <si>
    <t>Souvislé čištění KL strojně koleje pražce dřevěné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</si>
  <si>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</t>
  </si>
  <si>
    <t>5905085040</t>
  </si>
  <si>
    <t>Souvislé čištění KL strojně koleje pražce betonové rozdělení "c"</t>
  </si>
  <si>
    <t>2080771968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</si>
  <si>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</si>
  <si>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</si>
  <si>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</si>
  <si>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m3</t>
  </si>
  <si>
    <t>-2093018796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</si>
  <si>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</si>
  <si>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5906130380</t>
  </si>
  <si>
    <t>Montáž kolejového roštu v ose koleje pražce betonové vystrojené tv. S49 rozdělení "c"</t>
  </si>
  <si>
    <t>-448468091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</si>
  <si>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</si>
  <si>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6</t>
  </si>
  <si>
    <t>5906130400</t>
  </si>
  <si>
    <t>Montáž kolejového roštu v ose koleje pražce betonové vystrojené tv. S49 rozdělení "u"</t>
  </si>
  <si>
    <t>-271768136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</si>
  <si>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</si>
  <si>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7</t>
  </si>
  <si>
    <t>M</t>
  </si>
  <si>
    <t>5958128010</t>
  </si>
  <si>
    <t>Komplety ŽS 4 (šroub RS 1, matice M 24, podložka Fe6, svěrka ŽS4)</t>
  </si>
  <si>
    <t>kus</t>
  </si>
  <si>
    <t>8</t>
  </si>
  <si>
    <t>450254570</t>
  </si>
  <si>
    <t>5958158005</t>
  </si>
  <si>
    <t>Podložka pryžová pod patu kolejnice S49  183/126/6</t>
  </si>
  <si>
    <t>-1971253511</t>
  </si>
  <si>
    <t>9</t>
  </si>
  <si>
    <t>5906135100</t>
  </si>
  <si>
    <t>Demontáž kolejového roštu koleje na úložišti pražce dřevěné tv. T nebo A rozdělení "c"</t>
  </si>
  <si>
    <t>1100857984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</si>
  <si>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</si>
  <si>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</t>
  </si>
  <si>
    <t>5906135220</t>
  </si>
  <si>
    <t>Demontáž kolejového roštu koleje na úložišti pražce betonové tv. T nebo A rozdělení "c"</t>
  </si>
  <si>
    <t>1213217092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</si>
  <si>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</si>
  <si>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11</t>
  </si>
  <si>
    <t>5907050120</t>
  </si>
  <si>
    <t>Dělení kolejnic kyslíkem soustavy S49 nebo T</t>
  </si>
  <si>
    <t>-523397379</t>
  </si>
  <si>
    <t>Dělení kolejnic kyslíkem soustavy S49 nebo T. Poznámka: 1. V cenách jsou započteny náklady na manipulaci, podložení, označení a provedení řezu kolejnice.</t>
  </si>
  <si>
    <t>12</t>
  </si>
  <si>
    <t>5907050130</t>
  </si>
  <si>
    <t>Dělení kolejnic kyslíkem soustavy A</t>
  </si>
  <si>
    <t>-1689253032</t>
  </si>
  <si>
    <t>Dělení kolejnic kyslíkem soustavy A. Poznámka: 1. V cenách jsou započteny náklady na manipulaci, podložení, označení a provedení řezu kolejnice.</t>
  </si>
  <si>
    <t>13</t>
  </si>
  <si>
    <t>5909025020</t>
  </si>
  <si>
    <t>Odstranění lokálních závad koleje pražce betonové</t>
  </si>
  <si>
    <t>-792444958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</si>
  <si>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</si>
  <si>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14</t>
  </si>
  <si>
    <t>5909030020</t>
  </si>
  <si>
    <t>Následná úprava GPK koleje směrové a výškové uspořádání pražce betonové</t>
  </si>
  <si>
    <t>481555182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</si>
  <si>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</si>
  <si>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5909032020</t>
  </si>
  <si>
    <t>Přesná úprava GPK koleje směrové a výškové uspořádání pražce betonové</t>
  </si>
  <si>
    <t>-485880657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</si>
  <si>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</si>
  <si>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</t>
  </si>
  <si>
    <t>5910010030</t>
  </si>
  <si>
    <t>Odtavovací stykové svařování kolejnic užitých ve stabilní svařovně vstupní délky do 10 m tv. S49</t>
  </si>
  <si>
    <t>m</t>
  </si>
  <si>
    <t>1693390342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</si>
  <si>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</si>
  <si>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2*100</t>
  </si>
  <si>
    <t>17</t>
  </si>
  <si>
    <t>5910010130</t>
  </si>
  <si>
    <t>Odtavovací stykové svařování kolejnic užitých ve stabilní svařovně vstupní délky přes 10 m tv. S49</t>
  </si>
  <si>
    <t>1357366997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</si>
  <si>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</si>
  <si>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16*100</t>
  </si>
  <si>
    <t>18</t>
  </si>
  <si>
    <t>5910015020</t>
  </si>
  <si>
    <t>Odtavovací stykové svařování mobilní svářečkou kolejnic nových délky do 150 m tv. S49</t>
  </si>
  <si>
    <t>svar</t>
  </si>
  <si>
    <t>-865784294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</si>
  <si>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</si>
  <si>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19</t>
  </si>
  <si>
    <t>5910020030</t>
  </si>
  <si>
    <t>Svařování kolejnic termitem plný předehřev standardní spára svar sériový tv. S49</t>
  </si>
  <si>
    <t>-1176241197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</si>
  <si>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</si>
  <si>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</t>
  </si>
  <si>
    <t>5910020130</t>
  </si>
  <si>
    <t>Svařování kolejnic termitem plný předehřev standardní spára svar jednotlivý tv. S49</t>
  </si>
  <si>
    <t>-645586077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</si>
  <si>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</si>
  <si>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5910020340</t>
  </si>
  <si>
    <t>Svařování kolejnic termitem plný předehřev standardní spára svar přechodový tv. S49/A</t>
  </si>
  <si>
    <t>825112028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</si>
  <si>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</si>
  <si>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22</t>
  </si>
  <si>
    <t>5910030310</t>
  </si>
  <si>
    <t>Příplatek za směrové vyrovnání kolejnic v obloucích o poloměru 300 m a menším</t>
  </si>
  <si>
    <t>1156249850</t>
  </si>
  <si>
    <t>Příplatek za směrové vyrovnání kolejnic v obloucích o poloměru 300 m a menším. Poznámka: 1. V cenách jsou započteny náklady na použití přípravku pro směrové vyrovnání kolejnic.</t>
  </si>
  <si>
    <t>23</t>
  </si>
  <si>
    <t>5910035030</t>
  </si>
  <si>
    <t>Dosažení dovolené upínací teploty v BK prodloužením kolejnicového pásu v koleji tv. S49</t>
  </si>
  <si>
    <t>-605506831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</si>
  <si>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</si>
  <si>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24</t>
  </si>
  <si>
    <t>5910040310</t>
  </si>
  <si>
    <t>Umožnění volné dilatace kolejnice demontáž upevňovadel s osazením kluzných podložek rozdělení pražců "c"</t>
  </si>
  <si>
    <t>1847146699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</si>
  <si>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</si>
  <si>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25</t>
  </si>
  <si>
    <t>5910040330</t>
  </si>
  <si>
    <t>Umožnění volné dilatace kolejnice demontáž upevňovadel s osazením kluzných podložek rozdělení pražců "u"</t>
  </si>
  <si>
    <t>1074118647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</si>
  <si>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</si>
  <si>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26</t>
  </si>
  <si>
    <t>5910040410</t>
  </si>
  <si>
    <t>Umožnění volné dilatace kolejnice montáž upevňovadel s odstraněním kluzných podložek rozdělení pražců "c"</t>
  </si>
  <si>
    <t>831822441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</si>
  <si>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</si>
  <si>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27</t>
  </si>
  <si>
    <t>5910040430</t>
  </si>
  <si>
    <t>Umožnění volné dilatace kolejnice montáž upevňovadel s odstraněním kluzných podložek rozdělení pražců "u"</t>
  </si>
  <si>
    <t>-712593102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</si>
  <si>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</si>
  <si>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28</t>
  </si>
  <si>
    <t>5910045030</t>
  </si>
  <si>
    <t>Zajištění polohy kolejnice bočními válečkovými opěrkami rozdělení pražců "u"</t>
  </si>
  <si>
    <t>1844870406</t>
  </si>
  <si>
    <t>Zajištění polohy kolejnice bočními válečkovými opěrkami rozdělení pražců "u". Poznámka: 1. V cenách jsou započteny náklady na montáž a demontáž bočních opěrek v oblouku o malém poloměru.</t>
  </si>
  <si>
    <t>29</t>
  </si>
  <si>
    <t>5910136010</t>
  </si>
  <si>
    <t>Montáž pražcové kotvy v koleji</t>
  </si>
  <si>
    <t>-677191679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</si>
  <si>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</si>
  <si>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30</t>
  </si>
  <si>
    <t>5960101030</t>
  </si>
  <si>
    <t>Pražcové kotvy TDHB pro pražec betonový B 03</t>
  </si>
  <si>
    <t>-61839176</t>
  </si>
  <si>
    <t>31</t>
  </si>
  <si>
    <t>5913040020</t>
  </si>
  <si>
    <t>Montáž celopryžové přejezdové konstrukce málo zatížené v koleji část vnitřní</t>
  </si>
  <si>
    <t>-1272798771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</si>
  <si>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</si>
  <si>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32</t>
  </si>
  <si>
    <t>5958125000</t>
  </si>
  <si>
    <t>Komplety s antikorozní úpravou Skl 14 (svěrka Skl14, vrtule R1, podložka Uls7)</t>
  </si>
  <si>
    <t>-1948515636</t>
  </si>
  <si>
    <t>33</t>
  </si>
  <si>
    <t>5963101005</t>
  </si>
  <si>
    <t>Přejezd celopryžový pro nezatížené komunikace - pouze vnitřní</t>
  </si>
  <si>
    <t>1772754305</t>
  </si>
  <si>
    <t>Přejezd celopryžový pro nezatížené komunikace</t>
  </si>
  <si>
    <t>34</t>
  </si>
  <si>
    <t>5913070020</t>
  </si>
  <si>
    <t>Demontáž betonové přejezdové konstrukce část vnitřní</t>
  </si>
  <si>
    <t>-266903430</t>
  </si>
  <si>
    <t>Demontáž betonové přejezdové konstrukce část vnitřní. Poznámka: 1. V cenách jsou započteny náklady na demontáž konstrukce a naložení na dopravní prostředek.</t>
  </si>
  <si>
    <t>35</t>
  </si>
  <si>
    <t>5913250010</t>
  </si>
  <si>
    <t>Zřízení konstrukce vozovky asfaltobetonové dle vzorového listu Ž lehké - ložní a obrusná vrstva tloušťky do 12 cm</t>
  </si>
  <si>
    <t>290903975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</si>
  <si>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</si>
  <si>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2*4*8</t>
  </si>
  <si>
    <t>36</t>
  </si>
  <si>
    <t>5914115310</t>
  </si>
  <si>
    <t>Demontáž nástupištních desek Sudop K (KD,KS) 145</t>
  </si>
  <si>
    <t>1555744955</t>
  </si>
  <si>
    <t>Demontáž nástupištních desek Sudop K (KD,KS) 145. Poznámka: 1. V cenách jsou započteny náklady na snesení, uložení nebo naložení na dopravní prostředek a uložení na úložišti.</t>
  </si>
  <si>
    <t>37</t>
  </si>
  <si>
    <t>5914125010</t>
  </si>
  <si>
    <t>Montáž nástupištních desek Sudop K (KD,KS) 145</t>
  </si>
  <si>
    <t>2070278800</t>
  </si>
  <si>
    <t>Montáž nástupištních desek Sudop K (KD,KS) 145. Poznámka: 1. V cenách jsou započteny náklady na manipulaci a montáž desek podle vzorového listu. 2. V cenách nejsou obsaženy náklady na dodávku materiálu.</t>
  </si>
  <si>
    <t>38</t>
  </si>
  <si>
    <t>5964161010</t>
  </si>
  <si>
    <t>Beton lehce zhutnitelný C 20/25;X0 F5 2 285 2 765</t>
  </si>
  <si>
    <t>-1780659439</t>
  </si>
  <si>
    <t>39</t>
  </si>
  <si>
    <t>5915015010</t>
  </si>
  <si>
    <t>Svahování zemního tělesa železničního spodku v náspu</t>
  </si>
  <si>
    <t>935527748</t>
  </si>
  <si>
    <t>Svahování zemního tělesa železničního spodku v náspu. Poznámka: 1. V cenách jsou započteny náklady na svahování železničního tělesa a uložení výzisku na terén nebo naložení na dopravní prostředek.</t>
  </si>
  <si>
    <t>40</t>
  </si>
  <si>
    <t>5999010010</t>
  </si>
  <si>
    <t>Vyjmutí a snesení konstrukcí nebo dílů hmotnosti do 10 t</t>
  </si>
  <si>
    <t>t</t>
  </si>
  <si>
    <t>1977305904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</si>
  <si>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</si>
  <si>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0,79*259,55</t>
  </si>
  <si>
    <t>41</t>
  </si>
  <si>
    <t>5999010020</t>
  </si>
  <si>
    <t>Vyjmutí a snesení konstrukcí nebo dílů hmotnosti přes 10 do 20 t</t>
  </si>
  <si>
    <t>1802114777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</si>
  <si>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</si>
  <si>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0,69*515,409</t>
  </si>
  <si>
    <t>OST</t>
  </si>
  <si>
    <t>Ostatní</t>
  </si>
  <si>
    <t>42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</si>
  <si>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</si>
  <si>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</si>
  <si>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</si>
  <si>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1145335489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</si>
  <si>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</si>
  <si>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43</t>
  </si>
  <si>
    <t>5963146000</t>
  </si>
  <si>
    <t>Asfaltový beton ACO 11S 50/70 střednězrnný-obrusná vrstva</t>
  </si>
  <si>
    <t>2065402419</t>
  </si>
  <si>
    <t>44</t>
  </si>
  <si>
    <t>5963146010</t>
  </si>
  <si>
    <t>Asfaltový beton ACL 16S 50/70 hrubozrnný-ložní vrstva</t>
  </si>
  <si>
    <t>-633560575</t>
  </si>
  <si>
    <t>45</t>
  </si>
  <si>
    <t>9902300500</t>
  </si>
  <si>
    <t>Doprava jednosměrná (např. nakupovaného materiálu) mechanizací o nosnosti přes 3,5 t sypanin (kameniva, písku, suti, dlažebních kostek, atd.) do 60 km</t>
  </si>
  <si>
    <t>-578444854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</si>
  <si>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</si>
  <si>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46</t>
  </si>
  <si>
    <t>5955101005</t>
  </si>
  <si>
    <t>Kamenivo drcené štěrk frakce 31,5/63 třídy min. BII</t>
  </si>
  <si>
    <t>-879185347</t>
  </si>
  <si>
    <t>47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</si>
  <si>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</si>
  <si>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</si>
  <si>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-1973512986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</si>
  <si>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</si>
  <si>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205,045+355,632</t>
  </si>
  <si>
    <t>16*75*0,049</t>
  </si>
  <si>
    <t>800*0,275</t>
  </si>
  <si>
    <t>Součet</t>
  </si>
  <si>
    <t>48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</si>
  <si>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</si>
  <si>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</si>
  <si>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-152241984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</si>
  <si>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</si>
  <si>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18*100*0,049+1590*0,28</t>
  </si>
  <si>
    <t>49</t>
  </si>
  <si>
    <t>9902900200</t>
  </si>
  <si>
    <t>Naložení objemnějšího kusového materiálu, vybouraných hmot</t>
  </si>
  <si>
    <t>1230753848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</si>
  <si>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</si>
  <si>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50</t>
  </si>
  <si>
    <t>9903200100</t>
  </si>
  <si>
    <t>Přeprava mechanizace na místo prováděných prací o hmotnosti přes 12 t přes 50 do 100 km</t>
  </si>
  <si>
    <t>-1864539522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</si>
  <si>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</si>
  <si>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SO 02 - Přejezd Stražisko</t>
  </si>
  <si>
    <t>5905050070</t>
  </si>
  <si>
    <t>Souvislá výměna KL se snesením KR koleje pražce betonové rozdělení "u"</t>
  </si>
  <si>
    <t>-559614080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</si>
  <si>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</si>
  <si>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-1180957591</t>
  </si>
  <si>
    <t>1424017404</t>
  </si>
  <si>
    <t>5956140005</t>
  </si>
  <si>
    <t>Pražec betonový příčný nevystrojený tv. B 91S/2 (S)</t>
  </si>
  <si>
    <t>-1771964619</t>
  </si>
  <si>
    <t>-249538724</t>
  </si>
  <si>
    <t>5958155000</t>
  </si>
  <si>
    <t>Úhlové vodicí vložky Wfp 14K 600 základní 12</t>
  </si>
  <si>
    <t>1887542349</t>
  </si>
  <si>
    <t>5958158025</t>
  </si>
  <si>
    <t>Podložka pryžová pod patu kolejnice WS7 149x152x7 (Vossloh)</t>
  </si>
  <si>
    <t>662242845</t>
  </si>
  <si>
    <t>5906140110</t>
  </si>
  <si>
    <t>Demontáž kolejového roštu koleje v ose koleje pražce dřevěné tv. A rozdělení "c"</t>
  </si>
  <si>
    <t>1795906569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</si>
  <si>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</si>
  <si>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-1140006633</t>
  </si>
  <si>
    <t>-538900791</t>
  </si>
  <si>
    <t>-186124348</t>
  </si>
  <si>
    <t>Přejezd celopryžový pro nezatížené komunikace - pouze vnitřní část</t>
  </si>
  <si>
    <t>-2013708119</t>
  </si>
  <si>
    <t>5913215020</t>
  </si>
  <si>
    <t>Demontáž kolejnicových dílů přejezdu ochranná kolejnice</t>
  </si>
  <si>
    <t>-1820946199</t>
  </si>
  <si>
    <t>Demontáž kolejnicových dílů přejezdu ochranná kolejnice. Poznámka: 1. V cenách jsou započteny náklady na demontáž a naložení na dopravní prostředek.</t>
  </si>
  <si>
    <t>5913235020</t>
  </si>
  <si>
    <t>Dělení AB komunikace řezáním hloubky do 20 cm</t>
  </si>
  <si>
    <t>-440047698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</si>
  <si>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</si>
  <si>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</si>
  <si>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</si>
  <si>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959078599</t>
  </si>
  <si>
    <t>Odstranění AB komunikace odtěžením nebo frézováním hloubky do 20 cm. Poznámka: 1. V cenách jsou započteny náklady na odtěžení nebo frézování a naložení výzisku na dopravní prostředek.</t>
  </si>
  <si>
    <t>5913245010</t>
  </si>
  <si>
    <t>Oprava komunikace vyplněním trhlin zálivkovou hmotou</t>
  </si>
  <si>
    <t>1926117344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</si>
  <si>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</si>
  <si>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5963152000</t>
  </si>
  <si>
    <t>Asfaltová zálivka pro trhliny a spáry</t>
  </si>
  <si>
    <t>kg</t>
  </si>
  <si>
    <t>-752618129</t>
  </si>
  <si>
    <t>5913250020</t>
  </si>
  <si>
    <t>Zřízení konstrukce vozovky asfaltobetonové dle vzorového listu Ž těžké - podkladní, ložní a obrusná vrstva tloušťky do 25 cm</t>
  </si>
  <si>
    <t>2094239309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</si>
  <si>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</si>
  <si>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-1066683037</t>
  </si>
  <si>
    <t>584086408</t>
  </si>
  <si>
    <t>5963146020</t>
  </si>
  <si>
    <t>Asfaltový beton ACP 16S 50/70 středněznný-podkladní vrstva</t>
  </si>
  <si>
    <t>996194438</t>
  </si>
  <si>
    <t>5955101020</t>
  </si>
  <si>
    <t>Kamenivo drcené štěrkodrť frakce 0/32</t>
  </si>
  <si>
    <t>446517630</t>
  </si>
  <si>
    <t>5914035550</t>
  </si>
  <si>
    <t>Zřízení otevřených odvodňovacích zařízení prahové vpusti prefabrikované díly</t>
  </si>
  <si>
    <t>-447097049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</si>
  <si>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</si>
  <si>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5964127005</t>
  </si>
  <si>
    <t>Odvodňovací žlaby štěrbinové betonové masívní</t>
  </si>
  <si>
    <t>-251265149</t>
  </si>
  <si>
    <t>5964161015</t>
  </si>
  <si>
    <t>Beton lehce zhutnitelný C 20/25;XC2 vyhovuje i XC1 F5 2 365 2 862</t>
  </si>
  <si>
    <t>2051999467</t>
  </si>
  <si>
    <t>5914055010</t>
  </si>
  <si>
    <t>Zřízení krytých odvodňovacích zařízení potrubí trativodu</t>
  </si>
  <si>
    <t>-63252455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</si>
  <si>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</si>
  <si>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5964103005</t>
  </si>
  <si>
    <t>Drenážní plastové díly trubka celoperforovaná DN 150 mm</t>
  </si>
  <si>
    <t>953379385</t>
  </si>
  <si>
    <t>5964103120</t>
  </si>
  <si>
    <t>Drenážní plastové díly šachta průchozí DN 400/250  1 vtok/1 odtok DN 250 mm</t>
  </si>
  <si>
    <t>2090154387</t>
  </si>
  <si>
    <t>5964103130</t>
  </si>
  <si>
    <t>Drenážní plastové díly prodlužovací nástavec šachty D 400, délka 3 m</t>
  </si>
  <si>
    <t>1239487960</t>
  </si>
  <si>
    <t>5964103135</t>
  </si>
  <si>
    <t>Drenážní plastové díly krytka šachty plastová D 400</t>
  </si>
  <si>
    <t>1429645668</t>
  </si>
  <si>
    <t>5964104000</t>
  </si>
  <si>
    <t>Kanalizační díly plastové trubka hladká DN 150</t>
  </si>
  <si>
    <t>-1027172198</t>
  </si>
  <si>
    <t>5964105010</t>
  </si>
  <si>
    <t>Díly pro odvodnění betonové skruž šachtová 1000x1000</t>
  </si>
  <si>
    <t>-1191856693</t>
  </si>
  <si>
    <t>5964105030</t>
  </si>
  <si>
    <t>Díly pro odvodnění betonové poklop na šachtu 1300/80</t>
  </si>
  <si>
    <t>-1672148006</t>
  </si>
  <si>
    <t>5914055020</t>
  </si>
  <si>
    <t>Zřízení krytých odvodňovacích zařízení šachty trativodu</t>
  </si>
  <si>
    <t>-1109407393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</si>
  <si>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</si>
  <si>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5914055030</t>
  </si>
  <si>
    <t>Zřízení krytých odvodňovacích zařízení svodného potrubí</t>
  </si>
  <si>
    <t>1330587264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</si>
  <si>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</si>
  <si>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5914055050</t>
  </si>
  <si>
    <t>Zřízení krytých odvodňovacích zařízení vsakovací šachty</t>
  </si>
  <si>
    <t>ks</t>
  </si>
  <si>
    <t>2028240234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</si>
  <si>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</si>
  <si>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5914075430</t>
  </si>
  <si>
    <t>Zřízení konstrukční vrstvy pražcového podloží podle konstrukce typ 6</t>
  </si>
  <si>
    <t>550454469</t>
  </si>
  <si>
    <t>Zřízení konstrukční vrstvy pražcového podloží podle konstrukce typ 6. Poznámka: 1. V cenách jsou započteny náklady na naložení výzisku na dopravní prostředek. 2. V cenách nejsou obsaženy náklady na dodávku materiálu a odtěžení zeminy.</t>
  </si>
  <si>
    <t>5964133005</t>
  </si>
  <si>
    <t>Geotextilie separační</t>
  </si>
  <si>
    <t>548729217</t>
  </si>
  <si>
    <t>5955101030</t>
  </si>
  <si>
    <t>Kamenivo drcené drť frakce 8/16</t>
  </si>
  <si>
    <t>-1157469992</t>
  </si>
  <si>
    <t>5963225025</t>
  </si>
  <si>
    <t>Panel železobetonový užitý silniční rozměru 300x100x18</t>
  </si>
  <si>
    <t>-970808699</t>
  </si>
  <si>
    <t>5915010010</t>
  </si>
  <si>
    <t>Těžení zeminy nebo horniny železničního spodku v hornině třídy těžitelnosti I skupiny 1</t>
  </si>
  <si>
    <t>699655203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</si>
  <si>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</si>
  <si>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9902300300</t>
  </si>
  <si>
    <t>Doprava jednosměrná (např. nakupovaného materiálu) mechanizací o nosnosti přes 3,5 t sypanin (kameniva, písku, suti, dlažebních kostek, atd.) do 30 km</t>
  </si>
  <si>
    <t>-1772470189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</si>
  <si>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</si>
  <si>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354668893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</si>
  <si>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</si>
  <si>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</si>
  <si>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-694850853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</si>
  <si>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</si>
  <si>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</si>
  <si>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</si>
  <si>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166715250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</si>
  <si>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</si>
  <si>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</si>
  <si>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</si>
  <si>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-1797568855</t>
  </si>
  <si>
    <t>Doprava jednosměrná (např. nakupovaného materiálu) mechanizací o nosnosti přes 3,5 t objemnějšího kusového materiálu (prefabrikátů, stožárů, výhybek, rozvaděčů, vybouraných hmot atd.) do 250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</si>
  <si>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9909000100</t>
  </si>
  <si>
    <t>Poplatek za uložení suti nebo hmot na oficiální skládku</t>
  </si>
  <si>
    <t>2138547075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</si>
  <si>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</si>
  <si>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03 -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</si>
  <si>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</si>
  <si>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</si>
  <si>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</si>
  <si>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</si>
  <si>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</si>
  <si>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</si>
  <si>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2045235076</t>
  </si>
  <si>
    <t>021211001</t>
  </si>
  <si>
    <t>Průzkumné práce pro opravy Doplňující laboratorní rozbor kontaminace zeminy nebo kol. lože</t>
  </si>
  <si>
    <t>509609051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</si>
  <si>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</si>
  <si>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</si>
  <si>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</si>
  <si>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-1339283635</t>
  </si>
  <si>
    <t>022101011</t>
  </si>
  <si>
    <t>Geodetické práce Geodetické práce v průběhu opravy</t>
  </si>
  <si>
    <t>-249269041</t>
  </si>
  <si>
    <t>022101021</t>
  </si>
  <si>
    <t>Geodetické práce Geodetické práce po ukončení opravy</t>
  </si>
  <si>
    <t>1105238620</t>
  </si>
  <si>
    <t>022111001</t>
  </si>
  <si>
    <t>Geodetické práce Kontrola PPK při směrové a výškové úpravě koleje zaměřením APK trať jednokolejná</t>
  </si>
  <si>
    <t>379187888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</si>
  <si>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</si>
  <si>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</si>
  <si>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</si>
  <si>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836066689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</si>
  <si>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</si>
  <si>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</si>
  <si>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</si>
  <si>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-748586489</t>
  </si>
  <si>
    <t>033131001</t>
  </si>
  <si>
    <t>Provozní vlivy Organizační zajištění prací při zřizování a udržování BK kolejí a výhybek</t>
  </si>
  <si>
    <t>-735765610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</si>
  <si>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</si>
  <si>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</si>
  <si>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</si>
  <si>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</si>
  <si>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-816334658</t>
  </si>
  <si>
    <t>SO 04 - Materiál dodávaný objednatelem</t>
  </si>
  <si>
    <t>5956140040</t>
  </si>
  <si>
    <t>Pražec betonový příčný vystrojený včetně kompletů tv. B03 (S)</t>
  </si>
  <si>
    <t>904829070</t>
  </si>
  <si>
    <t>595R 6140040</t>
  </si>
  <si>
    <t>Pražec betonový příčný vystrojený včetně kompletů tv. B03 R (S)</t>
  </si>
  <si>
    <t>41888319</t>
  </si>
  <si>
    <t>5956213040</t>
  </si>
  <si>
    <t>Pražec betonový příčný vystrojený  užitý SB6</t>
  </si>
  <si>
    <t>274953866</t>
  </si>
  <si>
    <t>1590</t>
  </si>
  <si>
    <t>5957201010</t>
  </si>
  <si>
    <t>Kolejnice užité tv. S49</t>
  </si>
  <si>
    <t>297703046</t>
  </si>
  <si>
    <t>1800</t>
  </si>
  <si>
    <t>5957101050</t>
  </si>
  <si>
    <t>Kolejnice třídy R260 tv. 49 E1 délky 25,000 m</t>
  </si>
  <si>
    <t>-1909647623</t>
  </si>
  <si>
    <t>5957104025</t>
  </si>
  <si>
    <t>Kolejnicové pásy třídy R260 tv. 49 E1 délky 75 metrů</t>
  </si>
  <si>
    <t>-1077399119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</si>
</sst>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1"/>
      <c r="AQ5" s="21"/>
      <c r="AR5" s="19"/>
      <c r="BE5" s="25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1"/>
      <c r="AQ6" s="21"/>
      <c r="AR6" s="19"/>
      <c r="BE6" s="25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5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3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5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5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3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53"/>
      <c r="BS13" s="16" t="s">
        <v>6</v>
      </c>
    </row>
    <row r="14" spans="1:74" ht="12.75">
      <c r="B14" s="20"/>
      <c r="C14" s="21"/>
      <c r="D14" s="21"/>
      <c r="E14" s="258" t="s">
        <v>27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5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3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5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53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3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5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53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3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3"/>
    </row>
    <row r="23" spans="1:71" s="1" customFormat="1" ht="16.5" customHeight="1">
      <c r="B23" s="20"/>
      <c r="C23" s="21"/>
      <c r="D23" s="21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1"/>
      <c r="AP23" s="21"/>
      <c r="AQ23" s="21"/>
      <c r="AR23" s="19"/>
      <c r="BE23" s="25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3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1">
        <f>ROUND(AG94,2)</f>
        <v>3453000</v>
      </c>
      <c r="AL26" s="262"/>
      <c r="AM26" s="262"/>
      <c r="AN26" s="262"/>
      <c r="AO26" s="262"/>
      <c r="AP26" s="35"/>
      <c r="AQ26" s="35"/>
      <c r="AR26" s="38"/>
      <c r="BE26" s="25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3" t="s">
        <v>33</v>
      </c>
      <c r="M28" s="263"/>
      <c r="N28" s="263"/>
      <c r="O28" s="263"/>
      <c r="P28" s="263"/>
      <c r="Q28" s="35"/>
      <c r="R28" s="35"/>
      <c r="S28" s="35"/>
      <c r="T28" s="35"/>
      <c r="U28" s="35"/>
      <c r="V28" s="35"/>
      <c r="W28" s="263" t="s">
        <v>34</v>
      </c>
      <c r="X28" s="263"/>
      <c r="Y28" s="263"/>
      <c r="Z28" s="263"/>
      <c r="AA28" s="263"/>
      <c r="AB28" s="263"/>
      <c r="AC28" s="263"/>
      <c r="AD28" s="263"/>
      <c r="AE28" s="263"/>
      <c r="AF28" s="35"/>
      <c r="AG28" s="35"/>
      <c r="AH28" s="35"/>
      <c r="AI28" s="35"/>
      <c r="AJ28" s="35"/>
      <c r="AK28" s="263" t="s">
        <v>35</v>
      </c>
      <c r="AL28" s="263"/>
      <c r="AM28" s="263"/>
      <c r="AN28" s="263"/>
      <c r="AO28" s="263"/>
      <c r="AP28" s="35"/>
      <c r="AQ28" s="35"/>
      <c r="AR28" s="38"/>
      <c r="BE28" s="253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47">
        <v>0.21</v>
      </c>
      <c r="M29" s="246"/>
      <c r="N29" s="246"/>
      <c r="O29" s="246"/>
      <c r="P29" s="246"/>
      <c r="Q29" s="40"/>
      <c r="R29" s="40"/>
      <c r="S29" s="40"/>
      <c r="T29" s="40"/>
      <c r="U29" s="40"/>
      <c r="V29" s="40"/>
      <c r="W29" s="245">
        <f>ROUND(AZ94, 2)</f>
        <v>3453000</v>
      </c>
      <c r="X29" s="246"/>
      <c r="Y29" s="246"/>
      <c r="Z29" s="246"/>
      <c r="AA29" s="246"/>
      <c r="AB29" s="246"/>
      <c r="AC29" s="246"/>
      <c r="AD29" s="246"/>
      <c r="AE29" s="246"/>
      <c r="AF29" s="40"/>
      <c r="AG29" s="40"/>
      <c r="AH29" s="40"/>
      <c r="AI29" s="40"/>
      <c r="AJ29" s="40"/>
      <c r="AK29" s="245">
        <f>ROUND(AV94, 2)</f>
        <v>725130</v>
      </c>
      <c r="AL29" s="246"/>
      <c r="AM29" s="246"/>
      <c r="AN29" s="246"/>
      <c r="AO29" s="246"/>
      <c r="AP29" s="40"/>
      <c r="AQ29" s="40"/>
      <c r="AR29" s="41"/>
      <c r="BE29" s="254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47">
        <v>0.15</v>
      </c>
      <c r="M30" s="246"/>
      <c r="N30" s="246"/>
      <c r="O30" s="246"/>
      <c r="P30" s="246"/>
      <c r="Q30" s="40"/>
      <c r="R30" s="40"/>
      <c r="S30" s="40"/>
      <c r="T30" s="40"/>
      <c r="U30" s="40"/>
      <c r="V30" s="40"/>
      <c r="W30" s="245">
        <f>ROUND(BA94, 2)</f>
        <v>0</v>
      </c>
      <c r="X30" s="246"/>
      <c r="Y30" s="246"/>
      <c r="Z30" s="246"/>
      <c r="AA30" s="246"/>
      <c r="AB30" s="246"/>
      <c r="AC30" s="246"/>
      <c r="AD30" s="246"/>
      <c r="AE30" s="246"/>
      <c r="AF30" s="40"/>
      <c r="AG30" s="40"/>
      <c r="AH30" s="40"/>
      <c r="AI30" s="40"/>
      <c r="AJ30" s="40"/>
      <c r="AK30" s="245">
        <f>ROUND(AW94, 2)</f>
        <v>0</v>
      </c>
      <c r="AL30" s="246"/>
      <c r="AM30" s="246"/>
      <c r="AN30" s="246"/>
      <c r="AO30" s="246"/>
      <c r="AP30" s="40"/>
      <c r="AQ30" s="40"/>
      <c r="AR30" s="41"/>
      <c r="BE30" s="254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47">
        <v>0.21</v>
      </c>
      <c r="M31" s="246"/>
      <c r="N31" s="246"/>
      <c r="O31" s="246"/>
      <c r="P31" s="246"/>
      <c r="Q31" s="40"/>
      <c r="R31" s="40"/>
      <c r="S31" s="40"/>
      <c r="T31" s="40"/>
      <c r="U31" s="40"/>
      <c r="V31" s="40"/>
      <c r="W31" s="245">
        <f>ROUND(BB94, 2)</f>
        <v>0</v>
      </c>
      <c r="X31" s="246"/>
      <c r="Y31" s="246"/>
      <c r="Z31" s="246"/>
      <c r="AA31" s="246"/>
      <c r="AB31" s="246"/>
      <c r="AC31" s="246"/>
      <c r="AD31" s="246"/>
      <c r="AE31" s="246"/>
      <c r="AF31" s="40"/>
      <c r="AG31" s="40"/>
      <c r="AH31" s="40"/>
      <c r="AI31" s="40"/>
      <c r="AJ31" s="40"/>
      <c r="AK31" s="245">
        <v>0</v>
      </c>
      <c r="AL31" s="246"/>
      <c r="AM31" s="246"/>
      <c r="AN31" s="246"/>
      <c r="AO31" s="246"/>
      <c r="AP31" s="40"/>
      <c r="AQ31" s="40"/>
      <c r="AR31" s="41"/>
      <c r="BE31" s="254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47">
        <v>0.15</v>
      </c>
      <c r="M32" s="246"/>
      <c r="N32" s="246"/>
      <c r="O32" s="246"/>
      <c r="P32" s="246"/>
      <c r="Q32" s="40"/>
      <c r="R32" s="40"/>
      <c r="S32" s="40"/>
      <c r="T32" s="40"/>
      <c r="U32" s="40"/>
      <c r="V32" s="40"/>
      <c r="W32" s="245">
        <f>ROUND(BC94, 2)</f>
        <v>0</v>
      </c>
      <c r="X32" s="246"/>
      <c r="Y32" s="246"/>
      <c r="Z32" s="246"/>
      <c r="AA32" s="246"/>
      <c r="AB32" s="246"/>
      <c r="AC32" s="246"/>
      <c r="AD32" s="246"/>
      <c r="AE32" s="246"/>
      <c r="AF32" s="40"/>
      <c r="AG32" s="40"/>
      <c r="AH32" s="40"/>
      <c r="AI32" s="40"/>
      <c r="AJ32" s="40"/>
      <c r="AK32" s="245">
        <v>0</v>
      </c>
      <c r="AL32" s="246"/>
      <c r="AM32" s="246"/>
      <c r="AN32" s="246"/>
      <c r="AO32" s="246"/>
      <c r="AP32" s="40"/>
      <c r="AQ32" s="40"/>
      <c r="AR32" s="41"/>
      <c r="BE32" s="254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47">
        <v>0</v>
      </c>
      <c r="M33" s="246"/>
      <c r="N33" s="246"/>
      <c r="O33" s="246"/>
      <c r="P33" s="246"/>
      <c r="Q33" s="40"/>
      <c r="R33" s="40"/>
      <c r="S33" s="40"/>
      <c r="T33" s="40"/>
      <c r="U33" s="40"/>
      <c r="V33" s="40"/>
      <c r="W33" s="245">
        <f>ROUND(BD94, 2)</f>
        <v>0</v>
      </c>
      <c r="X33" s="246"/>
      <c r="Y33" s="246"/>
      <c r="Z33" s="246"/>
      <c r="AA33" s="246"/>
      <c r="AB33" s="246"/>
      <c r="AC33" s="246"/>
      <c r="AD33" s="246"/>
      <c r="AE33" s="246"/>
      <c r="AF33" s="40"/>
      <c r="AG33" s="40"/>
      <c r="AH33" s="40"/>
      <c r="AI33" s="40"/>
      <c r="AJ33" s="40"/>
      <c r="AK33" s="245">
        <v>0</v>
      </c>
      <c r="AL33" s="246"/>
      <c r="AM33" s="246"/>
      <c r="AN33" s="246"/>
      <c r="AO33" s="246"/>
      <c r="AP33" s="40"/>
      <c r="AQ33" s="40"/>
      <c r="AR33" s="41"/>
      <c r="BE33" s="25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3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51" t="s">
        <v>44</v>
      </c>
      <c r="Y35" s="249"/>
      <c r="Z35" s="249"/>
      <c r="AA35" s="249"/>
      <c r="AB35" s="249"/>
      <c r="AC35" s="44"/>
      <c r="AD35" s="44"/>
      <c r="AE35" s="44"/>
      <c r="AF35" s="44"/>
      <c r="AG35" s="44"/>
      <c r="AH35" s="44"/>
      <c r="AI35" s="44"/>
      <c r="AJ35" s="44"/>
      <c r="AK35" s="248">
        <f>SUM(AK26:AK33)</f>
        <v>4178130</v>
      </c>
      <c r="AL35" s="249"/>
      <c r="AM35" s="249"/>
      <c r="AN35" s="249"/>
      <c r="AO35" s="25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21_003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4" t="str">
        <f>K6</f>
        <v>Oprava trati v úseku Ptení - Dzbel</v>
      </c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/>
      <c r="AO85" s="27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6" t="str">
        <f>IF(AN8= "","",AN8)</f>
        <v/>
      </c>
      <c r="AN87" s="27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77" t="str">
        <f>IF(E17="","",E17)</f>
        <v xml:space="preserve"> </v>
      </c>
      <c r="AN89" s="278"/>
      <c r="AO89" s="278"/>
      <c r="AP89" s="278"/>
      <c r="AQ89" s="35"/>
      <c r="AR89" s="38"/>
      <c r="AS89" s="279" t="s">
        <v>52</v>
      </c>
      <c r="AT89" s="28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77" t="str">
        <f>IF(E20="","",E20)</f>
        <v xml:space="preserve"> </v>
      </c>
      <c r="AN90" s="278"/>
      <c r="AO90" s="278"/>
      <c r="AP90" s="278"/>
      <c r="AQ90" s="35"/>
      <c r="AR90" s="38"/>
      <c r="AS90" s="281"/>
      <c r="AT90" s="28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3"/>
      <c r="AT91" s="28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9" t="s">
        <v>53</v>
      </c>
      <c r="D92" s="270"/>
      <c r="E92" s="270"/>
      <c r="F92" s="270"/>
      <c r="G92" s="270"/>
      <c r="H92" s="72"/>
      <c r="I92" s="272" t="s">
        <v>54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1" t="s">
        <v>55</v>
      </c>
      <c r="AH92" s="270"/>
      <c r="AI92" s="270"/>
      <c r="AJ92" s="270"/>
      <c r="AK92" s="270"/>
      <c r="AL92" s="270"/>
      <c r="AM92" s="270"/>
      <c r="AN92" s="272" t="s">
        <v>56</v>
      </c>
      <c r="AO92" s="270"/>
      <c r="AP92" s="273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7">
        <f>ROUND(SUM(AG95:AG98),2)</f>
        <v>3453000</v>
      </c>
      <c r="AH94" s="267"/>
      <c r="AI94" s="267"/>
      <c r="AJ94" s="267"/>
      <c r="AK94" s="267"/>
      <c r="AL94" s="267"/>
      <c r="AM94" s="267"/>
      <c r="AN94" s="268">
        <f>SUM(AG94,AT94)</f>
        <v>4178130</v>
      </c>
      <c r="AO94" s="268"/>
      <c r="AP94" s="268"/>
      <c r="AQ94" s="84" t="s">
        <v>1</v>
      </c>
      <c r="AR94" s="85"/>
      <c r="AS94" s="86">
        <f>ROUND(SUM(AS95:AS98),2)</f>
        <v>0</v>
      </c>
      <c r="AT94" s="87">
        <f>ROUND(SUM(AV94:AW94),2)</f>
        <v>725130</v>
      </c>
      <c r="AU94" s="88">
        <f>ROUND(SUM(AU95:AU98),5)</f>
        <v>0</v>
      </c>
      <c r="AV94" s="87">
        <f>ROUND(AZ94*L29,2)</f>
        <v>725130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3453000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A95" s="92" t="s">
        <v>76</v>
      </c>
      <c r="B95" s="93"/>
      <c r="C95" s="94"/>
      <c r="D95" s="266" t="s">
        <v>77</v>
      </c>
      <c r="E95" s="266"/>
      <c r="F95" s="266"/>
      <c r="G95" s="266"/>
      <c r="H95" s="266"/>
      <c r="I95" s="95"/>
      <c r="J95" s="266" t="s">
        <v>78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4">
        <f>'SO 01 - Ptení - Stražisko...'!J30</f>
        <v>0</v>
      </c>
      <c r="AH95" s="265"/>
      <c r="AI95" s="265"/>
      <c r="AJ95" s="265"/>
      <c r="AK95" s="265"/>
      <c r="AL95" s="265"/>
      <c r="AM95" s="265"/>
      <c r="AN95" s="264">
        <f>SUM(AG95,AT95)</f>
        <v>0</v>
      </c>
      <c r="AO95" s="265"/>
      <c r="AP95" s="265"/>
      <c r="AQ95" s="96" t="s">
        <v>79</v>
      </c>
      <c r="AR95" s="97"/>
      <c r="AS95" s="98">
        <v>0</v>
      </c>
      <c r="AT95" s="99">
        <f>ROUND(SUM(AV95:AW95),2)</f>
        <v>0</v>
      </c>
      <c r="AU95" s="100">
        <f>'SO 01 - Ptení - Stražisko...'!P119</f>
        <v>0</v>
      </c>
      <c r="AV95" s="99">
        <f>'SO 01 - Ptení - Stražisko...'!J33</f>
        <v>0</v>
      </c>
      <c r="AW95" s="99">
        <f>'SO 01 - Ptení - Stražisko...'!J34</f>
        <v>0</v>
      </c>
      <c r="AX95" s="99">
        <f>'SO 01 - Ptení - Stražisko...'!J35</f>
        <v>0</v>
      </c>
      <c r="AY95" s="99">
        <f>'SO 01 - Ptení - Stražisko...'!J36</f>
        <v>0</v>
      </c>
      <c r="AZ95" s="99">
        <f>'SO 01 - Ptení - Stražisko...'!F33</f>
        <v>0</v>
      </c>
      <c r="BA95" s="99">
        <f>'SO 01 - Ptení - Stražisko...'!F34</f>
        <v>0</v>
      </c>
      <c r="BB95" s="99">
        <f>'SO 01 - Ptení - Stražisko...'!F35</f>
        <v>0</v>
      </c>
      <c r="BC95" s="99">
        <f>'SO 01 - Ptení - Stražisko...'!F36</f>
        <v>0</v>
      </c>
      <c r="BD95" s="101">
        <f>'SO 01 - Ptení - Stražisko...'!F37</f>
        <v>0</v>
      </c>
      <c r="BT95" s="102" t="s">
        <v>80</v>
      </c>
      <c r="BV95" s="102" t="s">
        <v>74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7" customFormat="1" ht="16.5" customHeight="1">
      <c r="A96" s="92" t="s">
        <v>76</v>
      </c>
      <c r="B96" s="93"/>
      <c r="C96" s="94"/>
      <c r="D96" s="266" t="s">
        <v>83</v>
      </c>
      <c r="E96" s="266"/>
      <c r="F96" s="266"/>
      <c r="G96" s="266"/>
      <c r="H96" s="266"/>
      <c r="I96" s="95"/>
      <c r="J96" s="266" t="s">
        <v>84</v>
      </c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6"/>
      <c r="AG96" s="264">
        <f>'SO 02 - Přejezd Stražisko'!J30</f>
        <v>0</v>
      </c>
      <c r="AH96" s="265"/>
      <c r="AI96" s="265"/>
      <c r="AJ96" s="265"/>
      <c r="AK96" s="265"/>
      <c r="AL96" s="265"/>
      <c r="AM96" s="265"/>
      <c r="AN96" s="264">
        <f>SUM(AG96,AT96)</f>
        <v>0</v>
      </c>
      <c r="AO96" s="265"/>
      <c r="AP96" s="265"/>
      <c r="AQ96" s="96" t="s">
        <v>79</v>
      </c>
      <c r="AR96" s="97"/>
      <c r="AS96" s="98">
        <v>0</v>
      </c>
      <c r="AT96" s="99">
        <f>ROUND(SUM(AV96:AW96),2)</f>
        <v>0</v>
      </c>
      <c r="AU96" s="100">
        <f>'SO 02 - Přejezd Stražisko'!P119</f>
        <v>0</v>
      </c>
      <c r="AV96" s="99">
        <f>'SO 02 - Přejezd Stražisko'!J33</f>
        <v>0</v>
      </c>
      <c r="AW96" s="99">
        <f>'SO 02 - Přejezd Stražisko'!J34</f>
        <v>0</v>
      </c>
      <c r="AX96" s="99">
        <f>'SO 02 - Přejezd Stražisko'!J35</f>
        <v>0</v>
      </c>
      <c r="AY96" s="99">
        <f>'SO 02 - Přejezd Stražisko'!J36</f>
        <v>0</v>
      </c>
      <c r="AZ96" s="99">
        <f>'SO 02 - Přejezd Stražisko'!F33</f>
        <v>0</v>
      </c>
      <c r="BA96" s="99">
        <f>'SO 02 - Přejezd Stražisko'!F34</f>
        <v>0</v>
      </c>
      <c r="BB96" s="99">
        <f>'SO 02 - Přejezd Stražisko'!F35</f>
        <v>0</v>
      </c>
      <c r="BC96" s="99">
        <f>'SO 02 - Přejezd Stražisko'!F36</f>
        <v>0</v>
      </c>
      <c r="BD96" s="101">
        <f>'SO 02 - Přejezd Stražisko'!F37</f>
        <v>0</v>
      </c>
      <c r="BT96" s="102" t="s">
        <v>80</v>
      </c>
      <c r="BV96" s="102" t="s">
        <v>74</v>
      </c>
      <c r="BW96" s="102" t="s">
        <v>85</v>
      </c>
      <c r="BX96" s="102" t="s">
        <v>5</v>
      </c>
      <c r="CL96" s="102" t="s">
        <v>1</v>
      </c>
      <c r="CM96" s="102" t="s">
        <v>82</v>
      </c>
    </row>
    <row r="97" spans="1:91" s="7" customFormat="1" ht="16.5" customHeight="1">
      <c r="A97" s="92" t="s">
        <v>76</v>
      </c>
      <c r="B97" s="93"/>
      <c r="C97" s="94"/>
      <c r="D97" s="266" t="s">
        <v>86</v>
      </c>
      <c r="E97" s="266"/>
      <c r="F97" s="266"/>
      <c r="G97" s="266"/>
      <c r="H97" s="266"/>
      <c r="I97" s="95"/>
      <c r="J97" s="266" t="s">
        <v>87</v>
      </c>
      <c r="K97" s="266"/>
      <c r="L97" s="266"/>
      <c r="M97" s="266"/>
      <c r="N97" s="266"/>
      <c r="O97" s="266"/>
      <c r="P97" s="266"/>
      <c r="Q97" s="266"/>
      <c r="R97" s="266"/>
      <c r="S97" s="266"/>
      <c r="T97" s="266"/>
      <c r="U97" s="266"/>
      <c r="V97" s="266"/>
      <c r="W97" s="266"/>
      <c r="X97" s="266"/>
      <c r="Y97" s="266"/>
      <c r="Z97" s="266"/>
      <c r="AA97" s="266"/>
      <c r="AB97" s="266"/>
      <c r="AC97" s="266"/>
      <c r="AD97" s="266"/>
      <c r="AE97" s="266"/>
      <c r="AF97" s="266"/>
      <c r="AG97" s="264">
        <f>'SO 03 - VON'!J30</f>
        <v>0</v>
      </c>
      <c r="AH97" s="265"/>
      <c r="AI97" s="265"/>
      <c r="AJ97" s="265"/>
      <c r="AK97" s="265"/>
      <c r="AL97" s="265"/>
      <c r="AM97" s="265"/>
      <c r="AN97" s="264">
        <f>SUM(AG97,AT97)</f>
        <v>0</v>
      </c>
      <c r="AO97" s="265"/>
      <c r="AP97" s="265"/>
      <c r="AQ97" s="96" t="s">
        <v>79</v>
      </c>
      <c r="AR97" s="97"/>
      <c r="AS97" s="98">
        <v>0</v>
      </c>
      <c r="AT97" s="99">
        <f>ROUND(SUM(AV97:AW97),2)</f>
        <v>0</v>
      </c>
      <c r="AU97" s="100">
        <f>'SO 03 - VON'!P117</f>
        <v>0</v>
      </c>
      <c r="AV97" s="99">
        <f>'SO 03 - VON'!J33</f>
        <v>0</v>
      </c>
      <c r="AW97" s="99">
        <f>'SO 03 - VON'!J34</f>
        <v>0</v>
      </c>
      <c r="AX97" s="99">
        <f>'SO 03 - VON'!J35</f>
        <v>0</v>
      </c>
      <c r="AY97" s="99">
        <f>'SO 03 - VON'!J36</f>
        <v>0</v>
      </c>
      <c r="AZ97" s="99">
        <f>'SO 03 - VON'!F33</f>
        <v>0</v>
      </c>
      <c r="BA97" s="99">
        <f>'SO 03 - VON'!F34</f>
        <v>0</v>
      </c>
      <c r="BB97" s="99">
        <f>'SO 03 - VON'!F35</f>
        <v>0</v>
      </c>
      <c r="BC97" s="99">
        <f>'SO 03 - VON'!F36</f>
        <v>0</v>
      </c>
      <c r="BD97" s="101">
        <f>'SO 03 - VON'!F37</f>
        <v>0</v>
      </c>
      <c r="BT97" s="102" t="s">
        <v>80</v>
      </c>
      <c r="BV97" s="102" t="s">
        <v>74</v>
      </c>
      <c r="BW97" s="102" t="s">
        <v>88</v>
      </c>
      <c r="BX97" s="102" t="s">
        <v>5</v>
      </c>
      <c r="CL97" s="102" t="s">
        <v>1</v>
      </c>
      <c r="CM97" s="102" t="s">
        <v>82</v>
      </c>
    </row>
    <row r="98" spans="1:91" s="7" customFormat="1" ht="16.5" customHeight="1">
      <c r="A98" s="92" t="s">
        <v>76</v>
      </c>
      <c r="B98" s="93"/>
      <c r="C98" s="94"/>
      <c r="D98" s="266" t="s">
        <v>89</v>
      </c>
      <c r="E98" s="266"/>
      <c r="F98" s="266"/>
      <c r="G98" s="266"/>
      <c r="H98" s="266"/>
      <c r="I98" s="95"/>
      <c r="J98" s="266" t="s">
        <v>90</v>
      </c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266"/>
      <c r="AD98" s="266"/>
      <c r="AE98" s="266"/>
      <c r="AF98" s="266"/>
      <c r="AG98" s="264">
        <f>'SO 04 - Materiál dodávaný...'!J30</f>
        <v>3453000</v>
      </c>
      <c r="AH98" s="265"/>
      <c r="AI98" s="265"/>
      <c r="AJ98" s="265"/>
      <c r="AK98" s="265"/>
      <c r="AL98" s="265"/>
      <c r="AM98" s="265"/>
      <c r="AN98" s="264">
        <f>SUM(AG98,AT98)</f>
        <v>4178130</v>
      </c>
      <c r="AO98" s="265"/>
      <c r="AP98" s="265"/>
      <c r="AQ98" s="96" t="s">
        <v>79</v>
      </c>
      <c r="AR98" s="97"/>
      <c r="AS98" s="103">
        <v>0</v>
      </c>
      <c r="AT98" s="104">
        <f>ROUND(SUM(AV98:AW98),2)</f>
        <v>725130</v>
      </c>
      <c r="AU98" s="105">
        <f>'SO 04 - Materiál dodávaný...'!P116</f>
        <v>0</v>
      </c>
      <c r="AV98" s="104">
        <f>'SO 04 - Materiál dodávaný...'!J33</f>
        <v>725130</v>
      </c>
      <c r="AW98" s="104">
        <f>'SO 04 - Materiál dodávaný...'!J34</f>
        <v>0</v>
      </c>
      <c r="AX98" s="104">
        <f>'SO 04 - Materiál dodávaný...'!J35</f>
        <v>0</v>
      </c>
      <c r="AY98" s="104">
        <f>'SO 04 - Materiál dodávaný...'!J36</f>
        <v>0</v>
      </c>
      <c r="AZ98" s="104">
        <f>'SO 04 - Materiál dodávaný...'!F33</f>
        <v>3453000</v>
      </c>
      <c r="BA98" s="104">
        <f>'SO 04 - Materiál dodávaný...'!F34</f>
        <v>0</v>
      </c>
      <c r="BB98" s="104">
        <f>'SO 04 - Materiál dodávaný...'!F35</f>
        <v>0</v>
      </c>
      <c r="BC98" s="104">
        <f>'SO 04 - Materiál dodávaný...'!F36</f>
        <v>0</v>
      </c>
      <c r="BD98" s="106">
        <f>'SO 04 - Materiál dodávaný...'!F37</f>
        <v>0</v>
      </c>
      <c r="BT98" s="102" t="s">
        <v>80</v>
      </c>
      <c r="BV98" s="102" t="s">
        <v>74</v>
      </c>
      <c r="BW98" s="102" t="s">
        <v>91</v>
      </c>
      <c r="BX98" s="102" t="s">
        <v>5</v>
      </c>
      <c r="CL98" s="102" t="s">
        <v>1</v>
      </c>
      <c r="CM98" s="102" t="s">
        <v>82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anwiS4ZFa6E1P6ujDep+XHWdHxi4QttebxdTBkC7wLtsORlilInUh9omD8DrnCMutcmu+kaVMYMr9UDE+5d0kw==" saltValue="4M4kLuzNvjn4rJt3gsz2HDwIwcyQQoQb86xvDNtgm9MLIYTxiiGbXlPJYBV3NUy4p+gtGmCAxFM73Rz5OdvEQ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Ptení - Stražisko...'!C2" display="/"/>
    <hyperlink ref="A96" location="'SO 02 - Přejezd Stražisko'!C2" display="/"/>
    <hyperlink ref="A97" location="'SO 03 - VON'!C2" display="/"/>
    <hyperlink ref="A98" location="'SO 04 - Materiál dodávan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81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Ptení - Dzbel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93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94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36</v>
      </c>
      <c r="E33" s="111" t="s">
        <v>37</v>
      </c>
      <c r="F33" s="122">
        <f>ROUND((SUM(BE119:BE234)),  2)</f>
        <v>0</v>
      </c>
      <c r="G33" s="33"/>
      <c r="H33" s="33"/>
      <c r="I33" s="123">
        <v>0.21</v>
      </c>
      <c r="J33" s="122">
        <f>ROUND(((SUM(BE119:BE234))*I33),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38</v>
      </c>
      <c r="F34" s="122">
        <f>ROUND((SUM(BF119:BF234)),  2)</f>
        <v>0</v>
      </c>
      <c r="G34" s="33"/>
      <c r="H34" s="33"/>
      <c r="I34" s="123">
        <v>0.15</v>
      </c>
      <c r="J34" s="122">
        <f>ROUND(((SUM(BF119:BF234))*I34),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39</v>
      </c>
      <c r="F35" s="122">
        <f>ROUND((SUM(BG119:BG234)),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40</v>
      </c>
      <c r="F36" s="122">
        <f>ROUND((SUM(BH119:BH234)),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41</v>
      </c>
      <c r="F37" s="122">
        <f>ROUND((SUM(BI119:BI234)),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Ptení - Dzbel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SO 01 - Ptení - Stražisko Maleny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96</v>
      </c>
      <c r="D94" s="143"/>
      <c r="E94" s="143"/>
      <c r="F94" s="143"/>
      <c r="G94" s="143"/>
      <c r="H94" s="143"/>
      <c r="I94" s="143"/>
      <c r="J94" s="144" t="s">
        <v>97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99</v>
      </c>
    </row>
    <row r="97" spans="1:31" s="9" customFormat="1" ht="24.95" customHeight="1">
      <c r="B97" s="146"/>
      <c r="C97" s="147"/>
      <c r="D97" s="148" t="s">
        <v>100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102</v>
      </c>
      <c r="E99" s="149"/>
      <c r="F99" s="149"/>
      <c r="G99" s="149"/>
      <c r="H99" s="149"/>
      <c r="I99" s="149"/>
      <c r="J99" s="150">
        <f>J210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trati v úseku Ptení - Dzbel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4" t="str">
        <f>E9</f>
        <v>SO 01 - Ptení - Stražisko Maleny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5"/>
      <c r="E115" s="35"/>
      <c r="F115" s="26" t="str">
        <f>E15</f>
        <v xml:space="preserve"> </v>
      </c>
      <c r="G115" s="35"/>
      <c r="H115" s="35"/>
      <c r="I115" s="28" t="s">
        <v>28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26</v>
      </c>
      <c r="D116" s="35"/>
      <c r="E116" s="35"/>
      <c r="F116" s="26" t="str">
        <f>IF(E18="","",E18)</f>
        <v>Vyplň údaj</v>
      </c>
      <c r="G116" s="35"/>
      <c r="H116" s="35"/>
      <c r="I116" s="28" t="s">
        <v>30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104</v>
      </c>
      <c r="D118" s="161" t="s">
        <v>57</v>
      </c>
      <c r="E118" s="161" t="s">
        <v>53</v>
      </c>
      <c r="F118" s="161" t="s">
        <v>54</v>
      </c>
      <c r="G118" s="161" t="s">
        <v>105</v>
      </c>
      <c r="H118" s="161" t="s">
        <v>106</v>
      </c>
      <c r="I118" s="161" t="s">
        <v>107</v>
      </c>
      <c r="J118" s="162" t="s">
        <v>97</v>
      </c>
      <c r="K118" s="163" t="s">
        <v>108</v>
      </c>
      <c r="L118" s="164"/>
      <c r="M118" s="74" t="s">
        <v>1</v>
      </c>
      <c r="N118" s="75" t="s">
        <v>36</v>
      </c>
      <c r="O118" s="75" t="s">
        <v>109</v>
      </c>
      <c r="P118" s="75" t="s">
        <v>110</v>
      </c>
      <c r="Q118" s="75" t="s">
        <v>111</v>
      </c>
      <c r="R118" s="75" t="s">
        <v>112</v>
      </c>
      <c r="S118" s="75" t="s">
        <v>113</v>
      </c>
      <c r="T118" s="76" t="s">
        <v>114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115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P120+P210</f>
        <v>0</v>
      </c>
      <c r="Q119" s="78"/>
      <c r="R119" s="167">
        <f>R120+R210</f>
        <v>2506.4846400000001</v>
      </c>
      <c r="S119" s="78"/>
      <c r="T119" s="168">
        <f>T120+T210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71</v>
      </c>
      <c r="AU119" s="16" t="s">
        <v>99</v>
      </c>
      <c r="BK119" s="169">
        <f>BK120+BK210</f>
        <v>0</v>
      </c>
    </row>
    <row r="120" spans="1:65" s="12" customFormat="1" ht="25.9" customHeight="1">
      <c r="B120" s="170"/>
      <c r="C120" s="171"/>
      <c r="D120" s="172" t="s">
        <v>71</v>
      </c>
      <c r="E120" s="173" t="s">
        <v>116</v>
      </c>
      <c r="F120" s="173" t="s">
        <v>117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18.484639999999999</v>
      </c>
      <c r="S120" s="178"/>
      <c r="T120" s="180">
        <f>T121</f>
        <v>0</v>
      </c>
      <c r="AR120" s="181" t="s">
        <v>80</v>
      </c>
      <c r="AT120" s="182" t="s">
        <v>71</v>
      </c>
      <c r="AU120" s="182" t="s">
        <v>72</v>
      </c>
      <c r="AY120" s="181" t="s">
        <v>118</v>
      </c>
      <c r="BK120" s="183">
        <f>BK121</f>
        <v>0</v>
      </c>
    </row>
    <row r="121" spans="1:65" s="12" customFormat="1" ht="22.9" customHeight="1">
      <c r="B121" s="170"/>
      <c r="C121" s="171"/>
      <c r="D121" s="172" t="s">
        <v>71</v>
      </c>
      <c r="E121" s="184" t="s">
        <v>119</v>
      </c>
      <c r="F121" s="184" t="s">
        <v>120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SUM(P122:P209)</f>
        <v>0</v>
      </c>
      <c r="Q121" s="178"/>
      <c r="R121" s="179">
        <f>SUM(R122:R209)</f>
        <v>18.484639999999999</v>
      </c>
      <c r="S121" s="178"/>
      <c r="T121" s="180">
        <f>SUM(T122:T209)</f>
        <v>0</v>
      </c>
      <c r="AR121" s="181" t="s">
        <v>80</v>
      </c>
      <c r="AT121" s="182" t="s">
        <v>71</v>
      </c>
      <c r="AU121" s="182" t="s">
        <v>80</v>
      </c>
      <c r="AY121" s="181" t="s">
        <v>118</v>
      </c>
      <c r="BK121" s="183">
        <f>SUM(BK122:BK209)</f>
        <v>0</v>
      </c>
    </row>
    <row r="122" spans="1:65" s="2" customFormat="1" ht="21.75" customHeight="1">
      <c r="A122" s="33"/>
      <c r="B122" s="34"/>
      <c r="C122" s="186" t="s">
        <v>80</v>
      </c>
      <c r="D122" s="186" t="s">
        <v>121</v>
      </c>
      <c r="E122" s="187" t="s">
        <v>122</v>
      </c>
      <c r="F122" s="188" t="s">
        <v>123</v>
      </c>
      <c r="G122" s="189" t="s">
        <v>124</v>
      </c>
      <c r="H122" s="190">
        <v>5180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37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125</v>
      </c>
      <c r="AT122" s="198" t="s">
        <v>121</v>
      </c>
      <c r="AU122" s="198" t="s">
        <v>82</v>
      </c>
      <c r="AY122" s="16" t="s">
        <v>118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80</v>
      </c>
      <c r="BK122" s="199">
        <f>ROUND(I122*H122,2)</f>
        <v>0</v>
      </c>
      <c r="BL122" s="16" t="s">
        <v>125</v>
      </c>
      <c r="BM122" s="198" t="s">
        <v>126</v>
      </c>
    </row>
    <row r="123" spans="1:65" s="2" customFormat="1" ht="39">
      <c r="A123" s="33"/>
      <c r="B123" s="34"/>
      <c r="C123" s="35"/>
      <c r="D123" s="200" t="s">
        <v>127</v>
      </c>
      <c r="E123" s="35"/>
      <c r="F123" s="201" t="s">
        <v>128</v>
      </c>
      <c r="G123" s="35"/>
      <c r="H123" s="35"/>
      <c r="I123" s="202"/>
      <c r="J123" s="35"/>
      <c r="K123" s="35"/>
      <c r="L123" s="38"/>
      <c r="M123" s="203"/>
      <c r="N123" s="204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82</v>
      </c>
    </row>
    <row r="124" spans="1:65" s="13" customFormat="1">
      <c r="B124" s="205"/>
      <c r="C124" s="206"/>
      <c r="D124" s="200" t="s">
        <v>129</v>
      </c>
      <c r="E124" s="207" t="s">
        <v>1</v>
      </c>
      <c r="F124" s="208" t="s">
        <v>130</v>
      </c>
      <c r="G124" s="206"/>
      <c r="H124" s="209">
        <v>5180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129</v>
      </c>
      <c r="AU124" s="215" t="s">
        <v>82</v>
      </c>
      <c r="AV124" s="13" t="s">
        <v>82</v>
      </c>
      <c r="AW124" s="13" t="s">
        <v>29</v>
      </c>
      <c r="AX124" s="13" t="s">
        <v>80</v>
      </c>
      <c r="AY124" s="215" t="s">
        <v>118</v>
      </c>
    </row>
    <row r="125" spans="1:65" s="2" customFormat="1" ht="21.75" customHeight="1">
      <c r="A125" s="33"/>
      <c r="B125" s="34"/>
      <c r="C125" s="186" t="s">
        <v>82</v>
      </c>
      <c r="D125" s="186" t="s">
        <v>121</v>
      </c>
      <c r="E125" s="187" t="s">
        <v>131</v>
      </c>
      <c r="F125" s="188" t="s">
        <v>132</v>
      </c>
      <c r="G125" s="189" t="s">
        <v>133</v>
      </c>
      <c r="H125" s="190">
        <v>0.79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37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125</v>
      </c>
      <c r="AT125" s="198" t="s">
        <v>121</v>
      </c>
      <c r="AU125" s="198" t="s">
        <v>82</v>
      </c>
      <c r="AY125" s="16" t="s">
        <v>118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80</v>
      </c>
      <c r="BK125" s="199">
        <f>ROUND(I125*H125,2)</f>
        <v>0</v>
      </c>
      <c r="BL125" s="16" t="s">
        <v>125</v>
      </c>
      <c r="BM125" s="198" t="s">
        <v>134</v>
      </c>
    </row>
    <row r="126" spans="1:65" s="2" customFormat="1" ht="97.5">
      <c r="A126" s="33"/>
      <c r="B126" s="34"/>
      <c r="C126" s="35"/>
      <c r="D126" s="200" t="s">
        <v>127</v>
      </c>
      <c r="E126" s="35"/>
      <c r="F126" s="201" t="s">
        <v>135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82</v>
      </c>
    </row>
    <row r="127" spans="1:65" s="2" customFormat="1" ht="21.75" customHeight="1">
      <c r="A127" s="33"/>
      <c r="B127" s="34"/>
      <c r="C127" s="186" t="s">
        <v>136</v>
      </c>
      <c r="D127" s="186" t="s">
        <v>121</v>
      </c>
      <c r="E127" s="187" t="s">
        <v>137</v>
      </c>
      <c r="F127" s="188" t="s">
        <v>138</v>
      </c>
      <c r="G127" s="189" t="s">
        <v>133</v>
      </c>
      <c r="H127" s="190">
        <v>0.69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37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125</v>
      </c>
      <c r="AT127" s="198" t="s">
        <v>121</v>
      </c>
      <c r="AU127" s="198" t="s">
        <v>82</v>
      </c>
      <c r="AY127" s="16" t="s">
        <v>118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80</v>
      </c>
      <c r="BK127" s="199">
        <f>ROUND(I127*H127,2)</f>
        <v>0</v>
      </c>
      <c r="BL127" s="16" t="s">
        <v>125</v>
      </c>
      <c r="BM127" s="198" t="s">
        <v>139</v>
      </c>
    </row>
    <row r="128" spans="1:65" s="2" customFormat="1" ht="97.5">
      <c r="A128" s="33"/>
      <c r="B128" s="34"/>
      <c r="C128" s="35"/>
      <c r="D128" s="200" t="s">
        <v>127</v>
      </c>
      <c r="E128" s="35"/>
      <c r="F128" s="201" t="s">
        <v>140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82</v>
      </c>
    </row>
    <row r="129" spans="1:65" s="2" customFormat="1" ht="16.5" customHeight="1">
      <c r="A129" s="33"/>
      <c r="B129" s="34"/>
      <c r="C129" s="186" t="s">
        <v>125</v>
      </c>
      <c r="D129" s="186" t="s">
        <v>121</v>
      </c>
      <c r="E129" s="187" t="s">
        <v>141</v>
      </c>
      <c r="F129" s="188" t="s">
        <v>142</v>
      </c>
      <c r="G129" s="189" t="s">
        <v>143</v>
      </c>
      <c r="H129" s="190">
        <v>1480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37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125</v>
      </c>
      <c r="AT129" s="198" t="s">
        <v>121</v>
      </c>
      <c r="AU129" s="198" t="s">
        <v>82</v>
      </c>
      <c r="AY129" s="16" t="s">
        <v>118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80</v>
      </c>
      <c r="BK129" s="199">
        <f>ROUND(I129*H129,2)</f>
        <v>0</v>
      </c>
      <c r="BL129" s="16" t="s">
        <v>125</v>
      </c>
      <c r="BM129" s="198" t="s">
        <v>144</v>
      </c>
    </row>
    <row r="130" spans="1:65" s="2" customFormat="1" ht="48.75">
      <c r="A130" s="33"/>
      <c r="B130" s="34"/>
      <c r="C130" s="35"/>
      <c r="D130" s="200" t="s">
        <v>127</v>
      </c>
      <c r="E130" s="35"/>
      <c r="F130" s="201" t="s">
        <v>145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127</v>
      </c>
      <c r="AU130" s="16" t="s">
        <v>82</v>
      </c>
    </row>
    <row r="131" spans="1:65" s="2" customFormat="1" ht="21.75" customHeight="1">
      <c r="A131" s="33"/>
      <c r="B131" s="34"/>
      <c r="C131" s="186" t="s">
        <v>119</v>
      </c>
      <c r="D131" s="186" t="s">
        <v>121</v>
      </c>
      <c r="E131" s="187" t="s">
        <v>146</v>
      </c>
      <c r="F131" s="188" t="s">
        <v>147</v>
      </c>
      <c r="G131" s="189" t="s">
        <v>133</v>
      </c>
      <c r="H131" s="190">
        <v>0.42399999999999999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37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125</v>
      </c>
      <c r="AT131" s="198" t="s">
        <v>121</v>
      </c>
      <c r="AU131" s="198" t="s">
        <v>82</v>
      </c>
      <c r="AY131" s="16" t="s">
        <v>118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80</v>
      </c>
      <c r="BK131" s="199">
        <f>ROUND(I131*H131,2)</f>
        <v>0</v>
      </c>
      <c r="BL131" s="16" t="s">
        <v>125</v>
      </c>
      <c r="BM131" s="198" t="s">
        <v>148</v>
      </c>
    </row>
    <row r="132" spans="1:65" s="2" customFormat="1" ht="48.75">
      <c r="A132" s="33"/>
      <c r="B132" s="34"/>
      <c r="C132" s="35"/>
      <c r="D132" s="200" t="s">
        <v>127</v>
      </c>
      <c r="E132" s="35"/>
      <c r="F132" s="201" t="s">
        <v>149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127</v>
      </c>
      <c r="AU132" s="16" t="s">
        <v>82</v>
      </c>
    </row>
    <row r="133" spans="1:65" s="2" customFormat="1" ht="21.75" customHeight="1">
      <c r="A133" s="33"/>
      <c r="B133" s="34"/>
      <c r="C133" s="186" t="s">
        <v>150</v>
      </c>
      <c r="D133" s="186" t="s">
        <v>121</v>
      </c>
      <c r="E133" s="187" t="s">
        <v>151</v>
      </c>
      <c r="F133" s="188" t="s">
        <v>152</v>
      </c>
      <c r="G133" s="189" t="s">
        <v>133</v>
      </c>
      <c r="H133" s="190">
        <v>1.048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37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125</v>
      </c>
      <c r="AT133" s="198" t="s">
        <v>121</v>
      </c>
      <c r="AU133" s="198" t="s">
        <v>82</v>
      </c>
      <c r="AY133" s="16" t="s">
        <v>118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80</v>
      </c>
      <c r="BK133" s="199">
        <f>ROUND(I133*H133,2)</f>
        <v>0</v>
      </c>
      <c r="BL133" s="16" t="s">
        <v>125</v>
      </c>
      <c r="BM133" s="198" t="s">
        <v>153</v>
      </c>
    </row>
    <row r="134" spans="1:65" s="2" customFormat="1" ht="48.75">
      <c r="A134" s="33"/>
      <c r="B134" s="34"/>
      <c r="C134" s="35"/>
      <c r="D134" s="200" t="s">
        <v>127</v>
      </c>
      <c r="E134" s="35"/>
      <c r="F134" s="201" t="s">
        <v>154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127</v>
      </c>
      <c r="AU134" s="16" t="s">
        <v>82</v>
      </c>
    </row>
    <row r="135" spans="1:65" s="2" customFormat="1" ht="21.75" customHeight="1">
      <c r="A135" s="33"/>
      <c r="B135" s="34"/>
      <c r="C135" s="216" t="s">
        <v>155</v>
      </c>
      <c r="D135" s="216" t="s">
        <v>156</v>
      </c>
      <c r="E135" s="217" t="s">
        <v>157</v>
      </c>
      <c r="F135" s="218" t="s">
        <v>158</v>
      </c>
      <c r="G135" s="219" t="s">
        <v>159</v>
      </c>
      <c r="H135" s="220">
        <v>6360</v>
      </c>
      <c r="I135" s="221"/>
      <c r="J135" s="222">
        <f>ROUND(I135*H135,2)</f>
        <v>0</v>
      </c>
      <c r="K135" s="223"/>
      <c r="L135" s="224"/>
      <c r="M135" s="225" t="s">
        <v>1</v>
      </c>
      <c r="N135" s="226" t="s">
        <v>37</v>
      </c>
      <c r="O135" s="70"/>
      <c r="P135" s="196">
        <f>O135*H135</f>
        <v>0</v>
      </c>
      <c r="Q135" s="196">
        <v>1.23E-3</v>
      </c>
      <c r="R135" s="196">
        <f>Q135*H135</f>
        <v>7.8228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160</v>
      </c>
      <c r="AT135" s="198" t="s">
        <v>156</v>
      </c>
      <c r="AU135" s="198" t="s">
        <v>82</v>
      </c>
      <c r="AY135" s="16" t="s">
        <v>118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80</v>
      </c>
      <c r="BK135" s="199">
        <f>ROUND(I135*H135,2)</f>
        <v>0</v>
      </c>
      <c r="BL135" s="16" t="s">
        <v>125</v>
      </c>
      <c r="BM135" s="198" t="s">
        <v>161</v>
      </c>
    </row>
    <row r="136" spans="1:65" s="2" customFormat="1" ht="19.5">
      <c r="A136" s="33"/>
      <c r="B136" s="34"/>
      <c r="C136" s="35"/>
      <c r="D136" s="200" t="s">
        <v>127</v>
      </c>
      <c r="E136" s="35"/>
      <c r="F136" s="201" t="s">
        <v>158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127</v>
      </c>
      <c r="AU136" s="16" t="s">
        <v>82</v>
      </c>
    </row>
    <row r="137" spans="1:65" s="2" customFormat="1" ht="21.75" customHeight="1">
      <c r="A137" s="33"/>
      <c r="B137" s="34"/>
      <c r="C137" s="216" t="s">
        <v>160</v>
      </c>
      <c r="D137" s="216" t="s">
        <v>156</v>
      </c>
      <c r="E137" s="217" t="s">
        <v>162</v>
      </c>
      <c r="F137" s="218" t="s">
        <v>163</v>
      </c>
      <c r="G137" s="219" t="s">
        <v>159</v>
      </c>
      <c r="H137" s="220">
        <v>3180</v>
      </c>
      <c r="I137" s="221"/>
      <c r="J137" s="222">
        <f>ROUND(I137*H137,2)</f>
        <v>0</v>
      </c>
      <c r="K137" s="223"/>
      <c r="L137" s="224"/>
      <c r="M137" s="225" t="s">
        <v>1</v>
      </c>
      <c r="N137" s="226" t="s">
        <v>37</v>
      </c>
      <c r="O137" s="70"/>
      <c r="P137" s="196">
        <f>O137*H137</f>
        <v>0</v>
      </c>
      <c r="Q137" s="196">
        <v>1.8000000000000001E-4</v>
      </c>
      <c r="R137" s="196">
        <f>Q137*H137</f>
        <v>0.57240000000000002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160</v>
      </c>
      <c r="AT137" s="198" t="s">
        <v>156</v>
      </c>
      <c r="AU137" s="198" t="s">
        <v>82</v>
      </c>
      <c r="AY137" s="16" t="s">
        <v>118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80</v>
      </c>
      <c r="BK137" s="199">
        <f>ROUND(I137*H137,2)</f>
        <v>0</v>
      </c>
      <c r="BL137" s="16" t="s">
        <v>125</v>
      </c>
      <c r="BM137" s="198" t="s">
        <v>164</v>
      </c>
    </row>
    <row r="138" spans="1:65" s="2" customFormat="1">
      <c r="A138" s="33"/>
      <c r="B138" s="34"/>
      <c r="C138" s="35"/>
      <c r="D138" s="200" t="s">
        <v>127</v>
      </c>
      <c r="E138" s="35"/>
      <c r="F138" s="201" t="s">
        <v>163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127</v>
      </c>
      <c r="AU138" s="16" t="s">
        <v>82</v>
      </c>
    </row>
    <row r="139" spans="1:65" s="2" customFormat="1" ht="21.75" customHeight="1">
      <c r="A139" s="33"/>
      <c r="B139" s="34"/>
      <c r="C139" s="186" t="s">
        <v>165</v>
      </c>
      <c r="D139" s="186" t="s">
        <v>121</v>
      </c>
      <c r="E139" s="187" t="s">
        <v>166</v>
      </c>
      <c r="F139" s="188" t="s">
        <v>167</v>
      </c>
      <c r="G139" s="189" t="s">
        <v>133</v>
      </c>
      <c r="H139" s="190">
        <v>0.79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37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125</v>
      </c>
      <c r="AT139" s="198" t="s">
        <v>121</v>
      </c>
      <c r="AU139" s="198" t="s">
        <v>82</v>
      </c>
      <c r="AY139" s="16" t="s">
        <v>118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80</v>
      </c>
      <c r="BK139" s="199">
        <f>ROUND(I139*H139,2)</f>
        <v>0</v>
      </c>
      <c r="BL139" s="16" t="s">
        <v>125</v>
      </c>
      <c r="BM139" s="198" t="s">
        <v>168</v>
      </c>
    </row>
    <row r="140" spans="1:65" s="2" customFormat="1" ht="58.5">
      <c r="A140" s="33"/>
      <c r="B140" s="34"/>
      <c r="C140" s="35"/>
      <c r="D140" s="200" t="s">
        <v>127</v>
      </c>
      <c r="E140" s="35"/>
      <c r="F140" s="201" t="s">
        <v>169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127</v>
      </c>
      <c r="AU140" s="16" t="s">
        <v>82</v>
      </c>
    </row>
    <row r="141" spans="1:65" s="2" customFormat="1" ht="21.75" customHeight="1">
      <c r="A141" s="33"/>
      <c r="B141" s="34"/>
      <c r="C141" s="186" t="s">
        <v>170</v>
      </c>
      <c r="D141" s="186" t="s">
        <v>121</v>
      </c>
      <c r="E141" s="187" t="s">
        <v>171</v>
      </c>
      <c r="F141" s="188" t="s">
        <v>172</v>
      </c>
      <c r="G141" s="189" t="s">
        <v>133</v>
      </c>
      <c r="H141" s="190">
        <v>0.69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37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125</v>
      </c>
      <c r="AT141" s="198" t="s">
        <v>121</v>
      </c>
      <c r="AU141" s="198" t="s">
        <v>82</v>
      </c>
      <c r="AY141" s="16" t="s">
        <v>118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80</v>
      </c>
      <c r="BK141" s="199">
        <f>ROUND(I141*H141,2)</f>
        <v>0</v>
      </c>
      <c r="BL141" s="16" t="s">
        <v>125</v>
      </c>
      <c r="BM141" s="198" t="s">
        <v>173</v>
      </c>
    </row>
    <row r="142" spans="1:65" s="2" customFormat="1" ht="58.5">
      <c r="A142" s="33"/>
      <c r="B142" s="34"/>
      <c r="C142" s="35"/>
      <c r="D142" s="200" t="s">
        <v>127</v>
      </c>
      <c r="E142" s="35"/>
      <c r="F142" s="201" t="s">
        <v>174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127</v>
      </c>
      <c r="AU142" s="16" t="s">
        <v>82</v>
      </c>
    </row>
    <row r="143" spans="1:65" s="2" customFormat="1" ht="16.5" customHeight="1">
      <c r="A143" s="33"/>
      <c r="B143" s="34"/>
      <c r="C143" s="186" t="s">
        <v>175</v>
      </c>
      <c r="D143" s="186" t="s">
        <v>121</v>
      </c>
      <c r="E143" s="187" t="s">
        <v>176</v>
      </c>
      <c r="F143" s="188" t="s">
        <v>177</v>
      </c>
      <c r="G143" s="189" t="s">
        <v>159</v>
      </c>
      <c r="H143" s="190">
        <v>40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37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125</v>
      </c>
      <c r="AT143" s="198" t="s">
        <v>121</v>
      </c>
      <c r="AU143" s="198" t="s">
        <v>82</v>
      </c>
      <c r="AY143" s="16" t="s">
        <v>118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80</v>
      </c>
      <c r="BK143" s="199">
        <f>ROUND(I143*H143,2)</f>
        <v>0</v>
      </c>
      <c r="BL143" s="16" t="s">
        <v>125</v>
      </c>
      <c r="BM143" s="198" t="s">
        <v>178</v>
      </c>
    </row>
    <row r="144" spans="1:65" s="2" customFormat="1" ht="29.25">
      <c r="A144" s="33"/>
      <c r="B144" s="34"/>
      <c r="C144" s="35"/>
      <c r="D144" s="200" t="s">
        <v>127</v>
      </c>
      <c r="E144" s="35"/>
      <c r="F144" s="201" t="s">
        <v>179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127</v>
      </c>
      <c r="AU144" s="16" t="s">
        <v>82</v>
      </c>
    </row>
    <row r="145" spans="1:65" s="2" customFormat="1" ht="16.5" customHeight="1">
      <c r="A145" s="33"/>
      <c r="B145" s="34"/>
      <c r="C145" s="186" t="s">
        <v>180</v>
      </c>
      <c r="D145" s="186" t="s">
        <v>121</v>
      </c>
      <c r="E145" s="187" t="s">
        <v>181</v>
      </c>
      <c r="F145" s="188" t="s">
        <v>182</v>
      </c>
      <c r="G145" s="189" t="s">
        <v>159</v>
      </c>
      <c r="H145" s="190">
        <v>140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37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125</v>
      </c>
      <c r="AT145" s="198" t="s">
        <v>121</v>
      </c>
      <c r="AU145" s="198" t="s">
        <v>82</v>
      </c>
      <c r="AY145" s="16" t="s">
        <v>118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80</v>
      </c>
      <c r="BK145" s="199">
        <f>ROUND(I145*H145,2)</f>
        <v>0</v>
      </c>
      <c r="BL145" s="16" t="s">
        <v>125</v>
      </c>
      <c r="BM145" s="198" t="s">
        <v>183</v>
      </c>
    </row>
    <row r="146" spans="1:65" s="2" customFormat="1" ht="29.25">
      <c r="A146" s="33"/>
      <c r="B146" s="34"/>
      <c r="C146" s="35"/>
      <c r="D146" s="200" t="s">
        <v>127</v>
      </c>
      <c r="E146" s="35"/>
      <c r="F146" s="201" t="s">
        <v>184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127</v>
      </c>
      <c r="AU146" s="16" t="s">
        <v>82</v>
      </c>
    </row>
    <row r="147" spans="1:65" s="2" customFormat="1" ht="21.75" customHeight="1">
      <c r="A147" s="33"/>
      <c r="B147" s="34"/>
      <c r="C147" s="186" t="s">
        <v>185</v>
      </c>
      <c r="D147" s="186" t="s">
        <v>121</v>
      </c>
      <c r="E147" s="187" t="s">
        <v>186</v>
      </c>
      <c r="F147" s="188" t="s">
        <v>187</v>
      </c>
      <c r="G147" s="189" t="s">
        <v>133</v>
      </c>
      <c r="H147" s="190">
        <v>1.5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37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125</v>
      </c>
      <c r="AT147" s="198" t="s">
        <v>121</v>
      </c>
      <c r="AU147" s="198" t="s">
        <v>82</v>
      </c>
      <c r="AY147" s="16" t="s">
        <v>118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80</v>
      </c>
      <c r="BK147" s="199">
        <f>ROUND(I147*H147,2)</f>
        <v>0</v>
      </c>
      <c r="BL147" s="16" t="s">
        <v>125</v>
      </c>
      <c r="BM147" s="198" t="s">
        <v>188</v>
      </c>
    </row>
    <row r="148" spans="1:65" s="2" customFormat="1" ht="39">
      <c r="A148" s="33"/>
      <c r="B148" s="34"/>
      <c r="C148" s="35"/>
      <c r="D148" s="200" t="s">
        <v>127</v>
      </c>
      <c r="E148" s="35"/>
      <c r="F148" s="201" t="s">
        <v>189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127</v>
      </c>
      <c r="AU148" s="16" t="s">
        <v>82</v>
      </c>
    </row>
    <row r="149" spans="1:65" s="2" customFormat="1" ht="21.75" customHeight="1">
      <c r="A149" s="33"/>
      <c r="B149" s="34"/>
      <c r="C149" s="186" t="s">
        <v>190</v>
      </c>
      <c r="D149" s="186" t="s">
        <v>121</v>
      </c>
      <c r="E149" s="187" t="s">
        <v>191</v>
      </c>
      <c r="F149" s="188" t="s">
        <v>192</v>
      </c>
      <c r="G149" s="189" t="s">
        <v>133</v>
      </c>
      <c r="H149" s="190">
        <v>1.5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37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125</v>
      </c>
      <c r="AT149" s="198" t="s">
        <v>121</v>
      </c>
      <c r="AU149" s="198" t="s">
        <v>82</v>
      </c>
      <c r="AY149" s="16" t="s">
        <v>118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80</v>
      </c>
      <c r="BK149" s="199">
        <f>ROUND(I149*H149,2)</f>
        <v>0</v>
      </c>
      <c r="BL149" s="16" t="s">
        <v>125</v>
      </c>
      <c r="BM149" s="198" t="s">
        <v>193</v>
      </c>
    </row>
    <row r="150" spans="1:65" s="2" customFormat="1" ht="78">
      <c r="A150" s="33"/>
      <c r="B150" s="34"/>
      <c r="C150" s="35"/>
      <c r="D150" s="200" t="s">
        <v>127</v>
      </c>
      <c r="E150" s="35"/>
      <c r="F150" s="201" t="s">
        <v>194</v>
      </c>
      <c r="G150" s="35"/>
      <c r="H150" s="35"/>
      <c r="I150" s="202"/>
      <c r="J150" s="35"/>
      <c r="K150" s="35"/>
      <c r="L150" s="38"/>
      <c r="M150" s="203"/>
      <c r="N150" s="20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127</v>
      </c>
      <c r="AU150" s="16" t="s">
        <v>82</v>
      </c>
    </row>
    <row r="151" spans="1:65" s="2" customFormat="1" ht="21.75" customHeight="1">
      <c r="A151" s="33"/>
      <c r="B151" s="34"/>
      <c r="C151" s="186" t="s">
        <v>8</v>
      </c>
      <c r="D151" s="186" t="s">
        <v>121</v>
      </c>
      <c r="E151" s="187" t="s">
        <v>195</v>
      </c>
      <c r="F151" s="188" t="s">
        <v>196</v>
      </c>
      <c r="G151" s="189" t="s">
        <v>133</v>
      </c>
      <c r="H151" s="190">
        <v>0.2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37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125</v>
      </c>
      <c r="AT151" s="198" t="s">
        <v>121</v>
      </c>
      <c r="AU151" s="198" t="s">
        <v>82</v>
      </c>
      <c r="AY151" s="16" t="s">
        <v>118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80</v>
      </c>
      <c r="BK151" s="199">
        <f>ROUND(I151*H151,2)</f>
        <v>0</v>
      </c>
      <c r="BL151" s="16" t="s">
        <v>125</v>
      </c>
      <c r="BM151" s="198" t="s">
        <v>197</v>
      </c>
    </row>
    <row r="152" spans="1:65" s="2" customFormat="1" ht="78">
      <c r="A152" s="33"/>
      <c r="B152" s="34"/>
      <c r="C152" s="35"/>
      <c r="D152" s="200" t="s">
        <v>127</v>
      </c>
      <c r="E152" s="35"/>
      <c r="F152" s="201" t="s">
        <v>198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127</v>
      </c>
      <c r="AU152" s="16" t="s">
        <v>82</v>
      </c>
    </row>
    <row r="153" spans="1:65" s="2" customFormat="1" ht="21.75" customHeight="1">
      <c r="A153" s="33"/>
      <c r="B153" s="34"/>
      <c r="C153" s="186" t="s">
        <v>199</v>
      </c>
      <c r="D153" s="186" t="s">
        <v>121</v>
      </c>
      <c r="E153" s="187" t="s">
        <v>200</v>
      </c>
      <c r="F153" s="188" t="s">
        <v>201</v>
      </c>
      <c r="G153" s="189" t="s">
        <v>202</v>
      </c>
      <c r="H153" s="190">
        <v>200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37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125</v>
      </c>
      <c r="AT153" s="198" t="s">
        <v>121</v>
      </c>
      <c r="AU153" s="198" t="s">
        <v>82</v>
      </c>
      <c r="AY153" s="16" t="s">
        <v>118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80</v>
      </c>
      <c r="BK153" s="199">
        <f>ROUND(I153*H153,2)</f>
        <v>0</v>
      </c>
      <c r="BL153" s="16" t="s">
        <v>125</v>
      </c>
      <c r="BM153" s="198" t="s">
        <v>203</v>
      </c>
    </row>
    <row r="154" spans="1:65" s="2" customFormat="1" ht="117">
      <c r="A154" s="33"/>
      <c r="B154" s="34"/>
      <c r="C154" s="35"/>
      <c r="D154" s="200" t="s">
        <v>127</v>
      </c>
      <c r="E154" s="35"/>
      <c r="F154" s="201" t="s">
        <v>204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127</v>
      </c>
      <c r="AU154" s="16" t="s">
        <v>82</v>
      </c>
    </row>
    <row r="155" spans="1:65" s="13" customFormat="1">
      <c r="B155" s="205"/>
      <c r="C155" s="206"/>
      <c r="D155" s="200" t="s">
        <v>129</v>
      </c>
      <c r="E155" s="207" t="s">
        <v>1</v>
      </c>
      <c r="F155" s="208" t="s">
        <v>205</v>
      </c>
      <c r="G155" s="206"/>
      <c r="H155" s="209">
        <v>200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129</v>
      </c>
      <c r="AU155" s="215" t="s">
        <v>82</v>
      </c>
      <c r="AV155" s="13" t="s">
        <v>82</v>
      </c>
      <c r="AW155" s="13" t="s">
        <v>29</v>
      </c>
      <c r="AX155" s="13" t="s">
        <v>80</v>
      </c>
      <c r="AY155" s="215" t="s">
        <v>118</v>
      </c>
    </row>
    <row r="156" spans="1:65" s="2" customFormat="1" ht="33" customHeight="1">
      <c r="A156" s="33"/>
      <c r="B156" s="34"/>
      <c r="C156" s="186" t="s">
        <v>206</v>
      </c>
      <c r="D156" s="186" t="s">
        <v>121</v>
      </c>
      <c r="E156" s="187" t="s">
        <v>207</v>
      </c>
      <c r="F156" s="188" t="s">
        <v>208</v>
      </c>
      <c r="G156" s="189" t="s">
        <v>202</v>
      </c>
      <c r="H156" s="190">
        <v>1600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37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125</v>
      </c>
      <c r="AT156" s="198" t="s">
        <v>121</v>
      </c>
      <c r="AU156" s="198" t="s">
        <v>82</v>
      </c>
      <c r="AY156" s="16" t="s">
        <v>118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80</v>
      </c>
      <c r="BK156" s="199">
        <f>ROUND(I156*H156,2)</f>
        <v>0</v>
      </c>
      <c r="BL156" s="16" t="s">
        <v>125</v>
      </c>
      <c r="BM156" s="198" t="s">
        <v>209</v>
      </c>
    </row>
    <row r="157" spans="1:65" s="2" customFormat="1" ht="117">
      <c r="A157" s="33"/>
      <c r="B157" s="34"/>
      <c r="C157" s="35"/>
      <c r="D157" s="200" t="s">
        <v>127</v>
      </c>
      <c r="E157" s="35"/>
      <c r="F157" s="201" t="s">
        <v>210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127</v>
      </c>
      <c r="AU157" s="16" t="s">
        <v>82</v>
      </c>
    </row>
    <row r="158" spans="1:65" s="13" customFormat="1">
      <c r="B158" s="205"/>
      <c r="C158" s="206"/>
      <c r="D158" s="200" t="s">
        <v>129</v>
      </c>
      <c r="E158" s="207" t="s">
        <v>1</v>
      </c>
      <c r="F158" s="208" t="s">
        <v>211</v>
      </c>
      <c r="G158" s="206"/>
      <c r="H158" s="209">
        <v>1600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129</v>
      </c>
      <c r="AU158" s="215" t="s">
        <v>82</v>
      </c>
      <c r="AV158" s="13" t="s">
        <v>82</v>
      </c>
      <c r="AW158" s="13" t="s">
        <v>29</v>
      </c>
      <c r="AX158" s="13" t="s">
        <v>80</v>
      </c>
      <c r="AY158" s="215" t="s">
        <v>118</v>
      </c>
    </row>
    <row r="159" spans="1:65" s="2" customFormat="1" ht="21.75" customHeight="1">
      <c r="A159" s="33"/>
      <c r="B159" s="34"/>
      <c r="C159" s="186" t="s">
        <v>212</v>
      </c>
      <c r="D159" s="186" t="s">
        <v>121</v>
      </c>
      <c r="E159" s="187" t="s">
        <v>213</v>
      </c>
      <c r="F159" s="188" t="s">
        <v>214</v>
      </c>
      <c r="G159" s="189" t="s">
        <v>215</v>
      </c>
      <c r="H159" s="190">
        <v>12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37</v>
      </c>
      <c r="O159" s="7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125</v>
      </c>
      <c r="AT159" s="198" t="s">
        <v>121</v>
      </c>
      <c r="AU159" s="198" t="s">
        <v>82</v>
      </c>
      <c r="AY159" s="16" t="s">
        <v>118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80</v>
      </c>
      <c r="BK159" s="199">
        <f>ROUND(I159*H159,2)</f>
        <v>0</v>
      </c>
      <c r="BL159" s="16" t="s">
        <v>125</v>
      </c>
      <c r="BM159" s="198" t="s">
        <v>216</v>
      </c>
    </row>
    <row r="160" spans="1:65" s="2" customFormat="1" ht="87.75">
      <c r="A160" s="33"/>
      <c r="B160" s="34"/>
      <c r="C160" s="35"/>
      <c r="D160" s="200" t="s">
        <v>127</v>
      </c>
      <c r="E160" s="35"/>
      <c r="F160" s="201" t="s">
        <v>217</v>
      </c>
      <c r="G160" s="35"/>
      <c r="H160" s="35"/>
      <c r="I160" s="202"/>
      <c r="J160" s="35"/>
      <c r="K160" s="35"/>
      <c r="L160" s="38"/>
      <c r="M160" s="203"/>
      <c r="N160" s="20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127</v>
      </c>
      <c r="AU160" s="16" t="s">
        <v>82</v>
      </c>
    </row>
    <row r="161" spans="1:65" s="2" customFormat="1" ht="21.75" customHeight="1">
      <c r="A161" s="33"/>
      <c r="B161" s="34"/>
      <c r="C161" s="186" t="s">
        <v>218</v>
      </c>
      <c r="D161" s="186" t="s">
        <v>121</v>
      </c>
      <c r="E161" s="187" t="s">
        <v>219</v>
      </c>
      <c r="F161" s="188" t="s">
        <v>220</v>
      </c>
      <c r="G161" s="189" t="s">
        <v>215</v>
      </c>
      <c r="H161" s="190">
        <v>12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37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125</v>
      </c>
      <c r="AT161" s="198" t="s">
        <v>121</v>
      </c>
      <c r="AU161" s="198" t="s">
        <v>82</v>
      </c>
      <c r="AY161" s="16" t="s">
        <v>118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80</v>
      </c>
      <c r="BK161" s="199">
        <f>ROUND(I161*H161,2)</f>
        <v>0</v>
      </c>
      <c r="BL161" s="16" t="s">
        <v>125</v>
      </c>
      <c r="BM161" s="198" t="s">
        <v>221</v>
      </c>
    </row>
    <row r="162" spans="1:65" s="2" customFormat="1" ht="68.25">
      <c r="A162" s="33"/>
      <c r="B162" s="34"/>
      <c r="C162" s="35"/>
      <c r="D162" s="200" t="s">
        <v>127</v>
      </c>
      <c r="E162" s="35"/>
      <c r="F162" s="201" t="s">
        <v>222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127</v>
      </c>
      <c r="AU162" s="16" t="s">
        <v>82</v>
      </c>
    </row>
    <row r="163" spans="1:65" s="2" customFormat="1" ht="21.75" customHeight="1">
      <c r="A163" s="33"/>
      <c r="B163" s="34"/>
      <c r="C163" s="186" t="s">
        <v>223</v>
      </c>
      <c r="D163" s="186" t="s">
        <v>121</v>
      </c>
      <c r="E163" s="187" t="s">
        <v>224</v>
      </c>
      <c r="F163" s="188" t="s">
        <v>225</v>
      </c>
      <c r="G163" s="189" t="s">
        <v>215</v>
      </c>
      <c r="H163" s="190">
        <v>12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37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125</v>
      </c>
      <c r="AT163" s="198" t="s">
        <v>121</v>
      </c>
      <c r="AU163" s="198" t="s">
        <v>82</v>
      </c>
      <c r="AY163" s="16" t="s">
        <v>118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80</v>
      </c>
      <c r="BK163" s="199">
        <f>ROUND(I163*H163,2)</f>
        <v>0</v>
      </c>
      <c r="BL163" s="16" t="s">
        <v>125</v>
      </c>
      <c r="BM163" s="198" t="s">
        <v>226</v>
      </c>
    </row>
    <row r="164" spans="1:65" s="2" customFormat="1" ht="68.25">
      <c r="A164" s="33"/>
      <c r="B164" s="34"/>
      <c r="C164" s="35"/>
      <c r="D164" s="200" t="s">
        <v>127</v>
      </c>
      <c r="E164" s="35"/>
      <c r="F164" s="201" t="s">
        <v>227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127</v>
      </c>
      <c r="AU164" s="16" t="s">
        <v>82</v>
      </c>
    </row>
    <row r="165" spans="1:65" s="2" customFormat="1" ht="21.75" customHeight="1">
      <c r="A165" s="33"/>
      <c r="B165" s="34"/>
      <c r="C165" s="186" t="s">
        <v>7</v>
      </c>
      <c r="D165" s="186" t="s">
        <v>121</v>
      </c>
      <c r="E165" s="187" t="s">
        <v>228</v>
      </c>
      <c r="F165" s="188" t="s">
        <v>229</v>
      </c>
      <c r="G165" s="189" t="s">
        <v>215</v>
      </c>
      <c r="H165" s="190">
        <v>2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37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125</v>
      </c>
      <c r="AT165" s="198" t="s">
        <v>121</v>
      </c>
      <c r="AU165" s="198" t="s">
        <v>82</v>
      </c>
      <c r="AY165" s="16" t="s">
        <v>118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80</v>
      </c>
      <c r="BK165" s="199">
        <f>ROUND(I165*H165,2)</f>
        <v>0</v>
      </c>
      <c r="BL165" s="16" t="s">
        <v>125</v>
      </c>
      <c r="BM165" s="198" t="s">
        <v>230</v>
      </c>
    </row>
    <row r="166" spans="1:65" s="2" customFormat="1" ht="68.25">
      <c r="A166" s="33"/>
      <c r="B166" s="34"/>
      <c r="C166" s="35"/>
      <c r="D166" s="200" t="s">
        <v>127</v>
      </c>
      <c r="E166" s="35"/>
      <c r="F166" s="201" t="s">
        <v>231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127</v>
      </c>
      <c r="AU166" s="16" t="s">
        <v>82</v>
      </c>
    </row>
    <row r="167" spans="1:65" s="2" customFormat="1" ht="21.75" customHeight="1">
      <c r="A167" s="33"/>
      <c r="B167" s="34"/>
      <c r="C167" s="186" t="s">
        <v>232</v>
      </c>
      <c r="D167" s="186" t="s">
        <v>121</v>
      </c>
      <c r="E167" s="187" t="s">
        <v>233</v>
      </c>
      <c r="F167" s="188" t="s">
        <v>234</v>
      </c>
      <c r="G167" s="189" t="s">
        <v>215</v>
      </c>
      <c r="H167" s="190">
        <v>12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37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125</v>
      </c>
      <c r="AT167" s="198" t="s">
        <v>121</v>
      </c>
      <c r="AU167" s="198" t="s">
        <v>82</v>
      </c>
      <c r="AY167" s="16" t="s">
        <v>118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80</v>
      </c>
      <c r="BK167" s="199">
        <f>ROUND(I167*H167,2)</f>
        <v>0</v>
      </c>
      <c r="BL167" s="16" t="s">
        <v>125</v>
      </c>
      <c r="BM167" s="198" t="s">
        <v>235</v>
      </c>
    </row>
    <row r="168" spans="1:65" s="2" customFormat="1" ht="29.25">
      <c r="A168" s="33"/>
      <c r="B168" s="34"/>
      <c r="C168" s="35"/>
      <c r="D168" s="200" t="s">
        <v>127</v>
      </c>
      <c r="E168" s="35"/>
      <c r="F168" s="201" t="s">
        <v>236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127</v>
      </c>
      <c r="AU168" s="16" t="s">
        <v>82</v>
      </c>
    </row>
    <row r="169" spans="1:65" s="2" customFormat="1" ht="21.75" customHeight="1">
      <c r="A169" s="33"/>
      <c r="B169" s="34"/>
      <c r="C169" s="186" t="s">
        <v>237</v>
      </c>
      <c r="D169" s="186" t="s">
        <v>121</v>
      </c>
      <c r="E169" s="187" t="s">
        <v>238</v>
      </c>
      <c r="F169" s="188" t="s">
        <v>239</v>
      </c>
      <c r="G169" s="189" t="s">
        <v>215</v>
      </c>
      <c r="H169" s="190">
        <v>12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37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125</v>
      </c>
      <c r="AT169" s="198" t="s">
        <v>121</v>
      </c>
      <c r="AU169" s="198" t="s">
        <v>82</v>
      </c>
      <c r="AY169" s="16" t="s">
        <v>118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80</v>
      </c>
      <c r="BK169" s="199">
        <f>ROUND(I169*H169,2)</f>
        <v>0</v>
      </c>
      <c r="BL169" s="16" t="s">
        <v>125</v>
      </c>
      <c r="BM169" s="198" t="s">
        <v>240</v>
      </c>
    </row>
    <row r="170" spans="1:65" s="2" customFormat="1" ht="58.5">
      <c r="A170" s="33"/>
      <c r="B170" s="34"/>
      <c r="C170" s="35"/>
      <c r="D170" s="200" t="s">
        <v>127</v>
      </c>
      <c r="E170" s="35"/>
      <c r="F170" s="201" t="s">
        <v>241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82</v>
      </c>
    </row>
    <row r="171" spans="1:65" s="2" customFormat="1" ht="33" customHeight="1">
      <c r="A171" s="33"/>
      <c r="B171" s="34"/>
      <c r="C171" s="186" t="s">
        <v>242</v>
      </c>
      <c r="D171" s="186" t="s">
        <v>121</v>
      </c>
      <c r="E171" s="187" t="s">
        <v>243</v>
      </c>
      <c r="F171" s="188" t="s">
        <v>244</v>
      </c>
      <c r="G171" s="189" t="s">
        <v>202</v>
      </c>
      <c r="H171" s="190">
        <v>948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37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125</v>
      </c>
      <c r="AT171" s="198" t="s">
        <v>121</v>
      </c>
      <c r="AU171" s="198" t="s">
        <v>82</v>
      </c>
      <c r="AY171" s="16" t="s">
        <v>118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80</v>
      </c>
      <c r="BK171" s="199">
        <f>ROUND(I171*H171,2)</f>
        <v>0</v>
      </c>
      <c r="BL171" s="16" t="s">
        <v>125</v>
      </c>
      <c r="BM171" s="198" t="s">
        <v>245</v>
      </c>
    </row>
    <row r="172" spans="1:65" s="2" customFormat="1" ht="58.5">
      <c r="A172" s="33"/>
      <c r="B172" s="34"/>
      <c r="C172" s="35"/>
      <c r="D172" s="200" t="s">
        <v>127</v>
      </c>
      <c r="E172" s="35"/>
      <c r="F172" s="201" t="s">
        <v>246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127</v>
      </c>
      <c r="AU172" s="16" t="s">
        <v>82</v>
      </c>
    </row>
    <row r="173" spans="1:65" s="2" customFormat="1" ht="33" customHeight="1">
      <c r="A173" s="33"/>
      <c r="B173" s="34"/>
      <c r="C173" s="186" t="s">
        <v>247</v>
      </c>
      <c r="D173" s="186" t="s">
        <v>121</v>
      </c>
      <c r="E173" s="187" t="s">
        <v>248</v>
      </c>
      <c r="F173" s="188" t="s">
        <v>249</v>
      </c>
      <c r="G173" s="189" t="s">
        <v>202</v>
      </c>
      <c r="H173" s="190">
        <v>2236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37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125</v>
      </c>
      <c r="AT173" s="198" t="s">
        <v>121</v>
      </c>
      <c r="AU173" s="198" t="s">
        <v>82</v>
      </c>
      <c r="AY173" s="16" t="s">
        <v>118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80</v>
      </c>
      <c r="BK173" s="199">
        <f>ROUND(I173*H173,2)</f>
        <v>0</v>
      </c>
      <c r="BL173" s="16" t="s">
        <v>125</v>
      </c>
      <c r="BM173" s="198" t="s">
        <v>250</v>
      </c>
    </row>
    <row r="174" spans="1:65" s="2" customFormat="1" ht="58.5">
      <c r="A174" s="33"/>
      <c r="B174" s="34"/>
      <c r="C174" s="35"/>
      <c r="D174" s="200" t="s">
        <v>127</v>
      </c>
      <c r="E174" s="35"/>
      <c r="F174" s="201" t="s">
        <v>251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127</v>
      </c>
      <c r="AU174" s="16" t="s">
        <v>82</v>
      </c>
    </row>
    <row r="175" spans="1:65" s="2" customFormat="1" ht="33" customHeight="1">
      <c r="A175" s="33"/>
      <c r="B175" s="34"/>
      <c r="C175" s="186" t="s">
        <v>252</v>
      </c>
      <c r="D175" s="186" t="s">
        <v>121</v>
      </c>
      <c r="E175" s="187" t="s">
        <v>253</v>
      </c>
      <c r="F175" s="188" t="s">
        <v>254</v>
      </c>
      <c r="G175" s="189" t="s">
        <v>202</v>
      </c>
      <c r="H175" s="190">
        <v>948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37</v>
      </c>
      <c r="O175" s="70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125</v>
      </c>
      <c r="AT175" s="198" t="s">
        <v>121</v>
      </c>
      <c r="AU175" s="198" t="s">
        <v>82</v>
      </c>
      <c r="AY175" s="16" t="s">
        <v>118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80</v>
      </c>
      <c r="BK175" s="199">
        <f>ROUND(I175*H175,2)</f>
        <v>0</v>
      </c>
      <c r="BL175" s="16" t="s">
        <v>125</v>
      </c>
      <c r="BM175" s="198" t="s">
        <v>255</v>
      </c>
    </row>
    <row r="176" spans="1:65" s="2" customFormat="1" ht="58.5">
      <c r="A176" s="33"/>
      <c r="B176" s="34"/>
      <c r="C176" s="35"/>
      <c r="D176" s="200" t="s">
        <v>127</v>
      </c>
      <c r="E176" s="35"/>
      <c r="F176" s="201" t="s">
        <v>256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127</v>
      </c>
      <c r="AU176" s="16" t="s">
        <v>82</v>
      </c>
    </row>
    <row r="177" spans="1:65" s="2" customFormat="1" ht="33" customHeight="1">
      <c r="A177" s="33"/>
      <c r="B177" s="34"/>
      <c r="C177" s="186" t="s">
        <v>257</v>
      </c>
      <c r="D177" s="186" t="s">
        <v>121</v>
      </c>
      <c r="E177" s="187" t="s">
        <v>258</v>
      </c>
      <c r="F177" s="188" t="s">
        <v>259</v>
      </c>
      <c r="G177" s="189" t="s">
        <v>202</v>
      </c>
      <c r="H177" s="190">
        <v>2236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37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125</v>
      </c>
      <c r="AT177" s="198" t="s">
        <v>121</v>
      </c>
      <c r="AU177" s="198" t="s">
        <v>82</v>
      </c>
      <c r="AY177" s="16" t="s">
        <v>118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80</v>
      </c>
      <c r="BK177" s="199">
        <f>ROUND(I177*H177,2)</f>
        <v>0</v>
      </c>
      <c r="BL177" s="16" t="s">
        <v>125</v>
      </c>
      <c r="BM177" s="198" t="s">
        <v>260</v>
      </c>
    </row>
    <row r="178" spans="1:65" s="2" customFormat="1" ht="58.5">
      <c r="A178" s="33"/>
      <c r="B178" s="34"/>
      <c r="C178" s="35"/>
      <c r="D178" s="200" t="s">
        <v>127</v>
      </c>
      <c r="E178" s="35"/>
      <c r="F178" s="201" t="s">
        <v>261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127</v>
      </c>
      <c r="AU178" s="16" t="s">
        <v>82</v>
      </c>
    </row>
    <row r="179" spans="1:65" s="2" customFormat="1" ht="21.75" customHeight="1">
      <c r="A179" s="33"/>
      <c r="B179" s="34"/>
      <c r="C179" s="186" t="s">
        <v>262</v>
      </c>
      <c r="D179" s="186" t="s">
        <v>121</v>
      </c>
      <c r="E179" s="187" t="s">
        <v>263</v>
      </c>
      <c r="F179" s="188" t="s">
        <v>264</v>
      </c>
      <c r="G179" s="189" t="s">
        <v>202</v>
      </c>
      <c r="H179" s="190">
        <v>1400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37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125</v>
      </c>
      <c r="AT179" s="198" t="s">
        <v>121</v>
      </c>
      <c r="AU179" s="198" t="s">
        <v>82</v>
      </c>
      <c r="AY179" s="16" t="s">
        <v>118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80</v>
      </c>
      <c r="BK179" s="199">
        <f>ROUND(I179*H179,2)</f>
        <v>0</v>
      </c>
      <c r="BL179" s="16" t="s">
        <v>125</v>
      </c>
      <c r="BM179" s="198" t="s">
        <v>265</v>
      </c>
    </row>
    <row r="180" spans="1:65" s="2" customFormat="1" ht="29.25">
      <c r="A180" s="33"/>
      <c r="B180" s="34"/>
      <c r="C180" s="35"/>
      <c r="D180" s="200" t="s">
        <v>127</v>
      </c>
      <c r="E180" s="35"/>
      <c r="F180" s="201" t="s">
        <v>266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127</v>
      </c>
      <c r="AU180" s="16" t="s">
        <v>82</v>
      </c>
    </row>
    <row r="181" spans="1:65" s="2" customFormat="1" ht="16.5" customHeight="1">
      <c r="A181" s="33"/>
      <c r="B181" s="34"/>
      <c r="C181" s="186" t="s">
        <v>267</v>
      </c>
      <c r="D181" s="186" t="s">
        <v>121</v>
      </c>
      <c r="E181" s="187" t="s">
        <v>268</v>
      </c>
      <c r="F181" s="188" t="s">
        <v>269</v>
      </c>
      <c r="G181" s="189" t="s">
        <v>159</v>
      </c>
      <c r="H181" s="190">
        <v>512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37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125</v>
      </c>
      <c r="AT181" s="198" t="s">
        <v>121</v>
      </c>
      <c r="AU181" s="198" t="s">
        <v>82</v>
      </c>
      <c r="AY181" s="16" t="s">
        <v>118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80</v>
      </c>
      <c r="BK181" s="199">
        <f>ROUND(I181*H181,2)</f>
        <v>0</v>
      </c>
      <c r="BL181" s="16" t="s">
        <v>125</v>
      </c>
      <c r="BM181" s="198" t="s">
        <v>270</v>
      </c>
    </row>
    <row r="182" spans="1:65" s="2" customFormat="1" ht="39">
      <c r="A182" s="33"/>
      <c r="B182" s="34"/>
      <c r="C182" s="35"/>
      <c r="D182" s="200" t="s">
        <v>127</v>
      </c>
      <c r="E182" s="35"/>
      <c r="F182" s="201" t="s">
        <v>271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127</v>
      </c>
      <c r="AU182" s="16" t="s">
        <v>82</v>
      </c>
    </row>
    <row r="183" spans="1:65" s="2" customFormat="1" ht="16.5" customHeight="1">
      <c r="A183" s="33"/>
      <c r="B183" s="34"/>
      <c r="C183" s="216" t="s">
        <v>272</v>
      </c>
      <c r="D183" s="216" t="s">
        <v>156</v>
      </c>
      <c r="E183" s="217" t="s">
        <v>273</v>
      </c>
      <c r="F183" s="218" t="s">
        <v>274</v>
      </c>
      <c r="G183" s="219" t="s">
        <v>159</v>
      </c>
      <c r="H183" s="220">
        <v>512</v>
      </c>
      <c r="I183" s="221"/>
      <c r="J183" s="222">
        <f>ROUND(I183*H183,2)</f>
        <v>0</v>
      </c>
      <c r="K183" s="223"/>
      <c r="L183" s="224"/>
      <c r="M183" s="225" t="s">
        <v>1</v>
      </c>
      <c r="N183" s="226" t="s">
        <v>37</v>
      </c>
      <c r="O183" s="70"/>
      <c r="P183" s="196">
        <f>O183*H183</f>
        <v>0</v>
      </c>
      <c r="Q183" s="196">
        <v>1.0070000000000001E-2</v>
      </c>
      <c r="R183" s="196">
        <f>Q183*H183</f>
        <v>5.1558400000000004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160</v>
      </c>
      <c r="AT183" s="198" t="s">
        <v>156</v>
      </c>
      <c r="AU183" s="198" t="s">
        <v>82</v>
      </c>
      <c r="AY183" s="16" t="s">
        <v>118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80</v>
      </c>
      <c r="BK183" s="199">
        <f>ROUND(I183*H183,2)</f>
        <v>0</v>
      </c>
      <c r="BL183" s="16" t="s">
        <v>125</v>
      </c>
      <c r="BM183" s="198" t="s">
        <v>275</v>
      </c>
    </row>
    <row r="184" spans="1:65" s="2" customFormat="1">
      <c r="A184" s="33"/>
      <c r="B184" s="34"/>
      <c r="C184" s="35"/>
      <c r="D184" s="200" t="s">
        <v>127</v>
      </c>
      <c r="E184" s="35"/>
      <c r="F184" s="201" t="s">
        <v>274</v>
      </c>
      <c r="G184" s="35"/>
      <c r="H184" s="35"/>
      <c r="I184" s="202"/>
      <c r="J184" s="35"/>
      <c r="K184" s="35"/>
      <c r="L184" s="38"/>
      <c r="M184" s="203"/>
      <c r="N184" s="20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127</v>
      </c>
      <c r="AU184" s="16" t="s">
        <v>82</v>
      </c>
    </row>
    <row r="185" spans="1:65" s="2" customFormat="1" ht="21.75" customHeight="1">
      <c r="A185" s="33"/>
      <c r="B185" s="34"/>
      <c r="C185" s="186" t="s">
        <v>276</v>
      </c>
      <c r="D185" s="186" t="s">
        <v>121</v>
      </c>
      <c r="E185" s="187" t="s">
        <v>277</v>
      </c>
      <c r="F185" s="188" t="s">
        <v>278</v>
      </c>
      <c r="G185" s="189" t="s">
        <v>202</v>
      </c>
      <c r="H185" s="190">
        <v>9.6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37</v>
      </c>
      <c r="O185" s="70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125</v>
      </c>
      <c r="AT185" s="198" t="s">
        <v>121</v>
      </c>
      <c r="AU185" s="198" t="s">
        <v>82</v>
      </c>
      <c r="AY185" s="16" t="s">
        <v>118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80</v>
      </c>
      <c r="BK185" s="199">
        <f>ROUND(I185*H185,2)</f>
        <v>0</v>
      </c>
      <c r="BL185" s="16" t="s">
        <v>125</v>
      </c>
      <c r="BM185" s="198" t="s">
        <v>279</v>
      </c>
    </row>
    <row r="186" spans="1:65" s="2" customFormat="1" ht="39">
      <c r="A186" s="33"/>
      <c r="B186" s="34"/>
      <c r="C186" s="35"/>
      <c r="D186" s="200" t="s">
        <v>127</v>
      </c>
      <c r="E186" s="35"/>
      <c r="F186" s="201" t="s">
        <v>280</v>
      </c>
      <c r="G186" s="35"/>
      <c r="H186" s="35"/>
      <c r="I186" s="202"/>
      <c r="J186" s="35"/>
      <c r="K186" s="35"/>
      <c r="L186" s="38"/>
      <c r="M186" s="203"/>
      <c r="N186" s="20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127</v>
      </c>
      <c r="AU186" s="16" t="s">
        <v>82</v>
      </c>
    </row>
    <row r="187" spans="1:65" s="2" customFormat="1" ht="21.75" customHeight="1">
      <c r="A187" s="33"/>
      <c r="B187" s="34"/>
      <c r="C187" s="216" t="s">
        <v>281</v>
      </c>
      <c r="D187" s="216" t="s">
        <v>156</v>
      </c>
      <c r="E187" s="217" t="s">
        <v>282</v>
      </c>
      <c r="F187" s="218" t="s">
        <v>283</v>
      </c>
      <c r="G187" s="219" t="s">
        <v>159</v>
      </c>
      <c r="H187" s="220">
        <v>72</v>
      </c>
      <c r="I187" s="221"/>
      <c r="J187" s="222">
        <f>ROUND(I187*H187,2)</f>
        <v>0</v>
      </c>
      <c r="K187" s="223"/>
      <c r="L187" s="224"/>
      <c r="M187" s="225" t="s">
        <v>1</v>
      </c>
      <c r="N187" s="226" t="s">
        <v>37</v>
      </c>
      <c r="O187" s="70"/>
      <c r="P187" s="196">
        <f>O187*H187</f>
        <v>0</v>
      </c>
      <c r="Q187" s="196">
        <v>1.0499999999999999E-3</v>
      </c>
      <c r="R187" s="196">
        <f>Q187*H187</f>
        <v>7.5600000000000001E-2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160</v>
      </c>
      <c r="AT187" s="198" t="s">
        <v>156</v>
      </c>
      <c r="AU187" s="198" t="s">
        <v>82</v>
      </c>
      <c r="AY187" s="16" t="s">
        <v>118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80</v>
      </c>
      <c r="BK187" s="199">
        <f>ROUND(I187*H187,2)</f>
        <v>0</v>
      </c>
      <c r="BL187" s="16" t="s">
        <v>125</v>
      </c>
      <c r="BM187" s="198" t="s">
        <v>284</v>
      </c>
    </row>
    <row r="188" spans="1:65" s="2" customFormat="1" ht="19.5">
      <c r="A188" s="33"/>
      <c r="B188" s="34"/>
      <c r="C188" s="35"/>
      <c r="D188" s="200" t="s">
        <v>127</v>
      </c>
      <c r="E188" s="35"/>
      <c r="F188" s="201" t="s">
        <v>283</v>
      </c>
      <c r="G188" s="35"/>
      <c r="H188" s="35"/>
      <c r="I188" s="202"/>
      <c r="J188" s="35"/>
      <c r="K188" s="35"/>
      <c r="L188" s="38"/>
      <c r="M188" s="203"/>
      <c r="N188" s="20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127</v>
      </c>
      <c r="AU188" s="16" t="s">
        <v>82</v>
      </c>
    </row>
    <row r="189" spans="1:65" s="2" customFormat="1" ht="21.75" customHeight="1">
      <c r="A189" s="33"/>
      <c r="B189" s="34"/>
      <c r="C189" s="216" t="s">
        <v>285</v>
      </c>
      <c r="D189" s="216" t="s">
        <v>156</v>
      </c>
      <c r="E189" s="217" t="s">
        <v>286</v>
      </c>
      <c r="F189" s="218" t="s">
        <v>287</v>
      </c>
      <c r="G189" s="219" t="s">
        <v>202</v>
      </c>
      <c r="H189" s="220">
        <v>9.6</v>
      </c>
      <c r="I189" s="221"/>
      <c r="J189" s="222">
        <f>ROUND(I189*H189,2)</f>
        <v>0</v>
      </c>
      <c r="K189" s="223"/>
      <c r="L189" s="224"/>
      <c r="M189" s="225" t="s">
        <v>1</v>
      </c>
      <c r="N189" s="226" t="s">
        <v>37</v>
      </c>
      <c r="O189" s="70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160</v>
      </c>
      <c r="AT189" s="198" t="s">
        <v>156</v>
      </c>
      <c r="AU189" s="198" t="s">
        <v>82</v>
      </c>
      <c r="AY189" s="16" t="s">
        <v>118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80</v>
      </c>
      <c r="BK189" s="199">
        <f>ROUND(I189*H189,2)</f>
        <v>0</v>
      </c>
      <c r="BL189" s="16" t="s">
        <v>125</v>
      </c>
      <c r="BM189" s="198" t="s">
        <v>288</v>
      </c>
    </row>
    <row r="190" spans="1:65" s="2" customFormat="1">
      <c r="A190" s="33"/>
      <c r="B190" s="34"/>
      <c r="C190" s="35"/>
      <c r="D190" s="200" t="s">
        <v>127</v>
      </c>
      <c r="E190" s="35"/>
      <c r="F190" s="201" t="s">
        <v>289</v>
      </c>
      <c r="G190" s="35"/>
      <c r="H190" s="35"/>
      <c r="I190" s="202"/>
      <c r="J190" s="35"/>
      <c r="K190" s="35"/>
      <c r="L190" s="38"/>
      <c r="M190" s="203"/>
      <c r="N190" s="204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127</v>
      </c>
      <c r="AU190" s="16" t="s">
        <v>82</v>
      </c>
    </row>
    <row r="191" spans="1:65" s="2" customFormat="1" ht="21.75" customHeight="1">
      <c r="A191" s="33"/>
      <c r="B191" s="34"/>
      <c r="C191" s="186" t="s">
        <v>290</v>
      </c>
      <c r="D191" s="186" t="s">
        <v>121</v>
      </c>
      <c r="E191" s="187" t="s">
        <v>291</v>
      </c>
      <c r="F191" s="188" t="s">
        <v>292</v>
      </c>
      <c r="G191" s="189" t="s">
        <v>202</v>
      </c>
      <c r="H191" s="190">
        <v>8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37</v>
      </c>
      <c r="O191" s="70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125</v>
      </c>
      <c r="AT191" s="198" t="s">
        <v>121</v>
      </c>
      <c r="AU191" s="198" t="s">
        <v>82</v>
      </c>
      <c r="AY191" s="16" t="s">
        <v>118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80</v>
      </c>
      <c r="BK191" s="199">
        <f>ROUND(I191*H191,2)</f>
        <v>0</v>
      </c>
      <c r="BL191" s="16" t="s">
        <v>125</v>
      </c>
      <c r="BM191" s="198" t="s">
        <v>293</v>
      </c>
    </row>
    <row r="192" spans="1:65" s="2" customFormat="1" ht="29.25">
      <c r="A192" s="33"/>
      <c r="B192" s="34"/>
      <c r="C192" s="35"/>
      <c r="D192" s="200" t="s">
        <v>127</v>
      </c>
      <c r="E192" s="35"/>
      <c r="F192" s="201" t="s">
        <v>294</v>
      </c>
      <c r="G192" s="35"/>
      <c r="H192" s="35"/>
      <c r="I192" s="202"/>
      <c r="J192" s="35"/>
      <c r="K192" s="35"/>
      <c r="L192" s="38"/>
      <c r="M192" s="203"/>
      <c r="N192" s="204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127</v>
      </c>
      <c r="AU192" s="16" t="s">
        <v>82</v>
      </c>
    </row>
    <row r="193" spans="1:65" s="2" customFormat="1" ht="33" customHeight="1">
      <c r="A193" s="33"/>
      <c r="B193" s="34"/>
      <c r="C193" s="186" t="s">
        <v>295</v>
      </c>
      <c r="D193" s="186" t="s">
        <v>121</v>
      </c>
      <c r="E193" s="187" t="s">
        <v>296</v>
      </c>
      <c r="F193" s="188" t="s">
        <v>297</v>
      </c>
      <c r="G193" s="189" t="s">
        <v>124</v>
      </c>
      <c r="H193" s="190">
        <v>64</v>
      </c>
      <c r="I193" s="191"/>
      <c r="J193" s="192">
        <f>ROUND(I193*H193,2)</f>
        <v>0</v>
      </c>
      <c r="K193" s="193"/>
      <c r="L193" s="38"/>
      <c r="M193" s="194" t="s">
        <v>1</v>
      </c>
      <c r="N193" s="195" t="s">
        <v>37</v>
      </c>
      <c r="O193" s="70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125</v>
      </c>
      <c r="AT193" s="198" t="s">
        <v>121</v>
      </c>
      <c r="AU193" s="198" t="s">
        <v>82</v>
      </c>
      <c r="AY193" s="16" t="s">
        <v>118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6" t="s">
        <v>80</v>
      </c>
      <c r="BK193" s="199">
        <f>ROUND(I193*H193,2)</f>
        <v>0</v>
      </c>
      <c r="BL193" s="16" t="s">
        <v>125</v>
      </c>
      <c r="BM193" s="198" t="s">
        <v>298</v>
      </c>
    </row>
    <row r="194" spans="1:65" s="2" customFormat="1" ht="48.75">
      <c r="A194" s="33"/>
      <c r="B194" s="34"/>
      <c r="C194" s="35"/>
      <c r="D194" s="200" t="s">
        <v>127</v>
      </c>
      <c r="E194" s="35"/>
      <c r="F194" s="201" t="s">
        <v>299</v>
      </c>
      <c r="G194" s="35"/>
      <c r="H194" s="35"/>
      <c r="I194" s="202"/>
      <c r="J194" s="35"/>
      <c r="K194" s="35"/>
      <c r="L194" s="38"/>
      <c r="M194" s="203"/>
      <c r="N194" s="20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127</v>
      </c>
      <c r="AU194" s="16" t="s">
        <v>82</v>
      </c>
    </row>
    <row r="195" spans="1:65" s="13" customFormat="1">
      <c r="B195" s="205"/>
      <c r="C195" s="206"/>
      <c r="D195" s="200" t="s">
        <v>129</v>
      </c>
      <c r="E195" s="207" t="s">
        <v>1</v>
      </c>
      <c r="F195" s="208" t="s">
        <v>300</v>
      </c>
      <c r="G195" s="206"/>
      <c r="H195" s="209">
        <v>64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129</v>
      </c>
      <c r="AU195" s="215" t="s">
        <v>82</v>
      </c>
      <c r="AV195" s="13" t="s">
        <v>82</v>
      </c>
      <c r="AW195" s="13" t="s">
        <v>29</v>
      </c>
      <c r="AX195" s="13" t="s">
        <v>80</v>
      </c>
      <c r="AY195" s="215" t="s">
        <v>118</v>
      </c>
    </row>
    <row r="196" spans="1:65" s="2" customFormat="1" ht="21.75" customHeight="1">
      <c r="A196" s="33"/>
      <c r="B196" s="34"/>
      <c r="C196" s="186" t="s">
        <v>301</v>
      </c>
      <c r="D196" s="186" t="s">
        <v>121</v>
      </c>
      <c r="E196" s="187" t="s">
        <v>302</v>
      </c>
      <c r="F196" s="188" t="s">
        <v>303</v>
      </c>
      <c r="G196" s="189" t="s">
        <v>159</v>
      </c>
      <c r="H196" s="190">
        <v>67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37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125</v>
      </c>
      <c r="AT196" s="198" t="s">
        <v>121</v>
      </c>
      <c r="AU196" s="198" t="s">
        <v>82</v>
      </c>
      <c r="AY196" s="16" t="s">
        <v>118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80</v>
      </c>
      <c r="BK196" s="199">
        <f>ROUND(I196*H196,2)</f>
        <v>0</v>
      </c>
      <c r="BL196" s="16" t="s">
        <v>125</v>
      </c>
      <c r="BM196" s="198" t="s">
        <v>304</v>
      </c>
    </row>
    <row r="197" spans="1:65" s="2" customFormat="1" ht="29.25">
      <c r="A197" s="33"/>
      <c r="B197" s="34"/>
      <c r="C197" s="35"/>
      <c r="D197" s="200" t="s">
        <v>127</v>
      </c>
      <c r="E197" s="35"/>
      <c r="F197" s="201" t="s">
        <v>305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127</v>
      </c>
      <c r="AU197" s="16" t="s">
        <v>82</v>
      </c>
    </row>
    <row r="198" spans="1:65" s="2" customFormat="1" ht="21.75" customHeight="1">
      <c r="A198" s="33"/>
      <c r="B198" s="34"/>
      <c r="C198" s="186" t="s">
        <v>306</v>
      </c>
      <c r="D198" s="186" t="s">
        <v>121</v>
      </c>
      <c r="E198" s="187" t="s">
        <v>307</v>
      </c>
      <c r="F198" s="188" t="s">
        <v>308</v>
      </c>
      <c r="G198" s="189" t="s">
        <v>202</v>
      </c>
      <c r="H198" s="190">
        <v>67</v>
      </c>
      <c r="I198" s="191"/>
      <c r="J198" s="192">
        <f>ROUND(I198*H198,2)</f>
        <v>0</v>
      </c>
      <c r="K198" s="193"/>
      <c r="L198" s="38"/>
      <c r="M198" s="194" t="s">
        <v>1</v>
      </c>
      <c r="N198" s="195" t="s">
        <v>37</v>
      </c>
      <c r="O198" s="70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8" t="s">
        <v>125</v>
      </c>
      <c r="AT198" s="198" t="s">
        <v>121</v>
      </c>
      <c r="AU198" s="198" t="s">
        <v>82</v>
      </c>
      <c r="AY198" s="16" t="s">
        <v>118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6" t="s">
        <v>80</v>
      </c>
      <c r="BK198" s="199">
        <f>ROUND(I198*H198,2)</f>
        <v>0</v>
      </c>
      <c r="BL198" s="16" t="s">
        <v>125</v>
      </c>
      <c r="BM198" s="198" t="s">
        <v>309</v>
      </c>
    </row>
    <row r="199" spans="1:65" s="2" customFormat="1" ht="39">
      <c r="A199" s="33"/>
      <c r="B199" s="34"/>
      <c r="C199" s="35"/>
      <c r="D199" s="200" t="s">
        <v>127</v>
      </c>
      <c r="E199" s="35"/>
      <c r="F199" s="201" t="s">
        <v>310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127</v>
      </c>
      <c r="AU199" s="16" t="s">
        <v>82</v>
      </c>
    </row>
    <row r="200" spans="1:65" s="2" customFormat="1" ht="21.75" customHeight="1">
      <c r="A200" s="33"/>
      <c r="B200" s="34"/>
      <c r="C200" s="216" t="s">
        <v>311</v>
      </c>
      <c r="D200" s="216" t="s">
        <v>156</v>
      </c>
      <c r="E200" s="217" t="s">
        <v>312</v>
      </c>
      <c r="F200" s="218" t="s">
        <v>313</v>
      </c>
      <c r="G200" s="219" t="s">
        <v>143</v>
      </c>
      <c r="H200" s="220">
        <v>2</v>
      </c>
      <c r="I200" s="221"/>
      <c r="J200" s="222">
        <f>ROUND(I200*H200,2)</f>
        <v>0</v>
      </c>
      <c r="K200" s="223"/>
      <c r="L200" s="224"/>
      <c r="M200" s="225" t="s">
        <v>1</v>
      </c>
      <c r="N200" s="226" t="s">
        <v>37</v>
      </c>
      <c r="O200" s="70"/>
      <c r="P200" s="196">
        <f>O200*H200</f>
        <v>0</v>
      </c>
      <c r="Q200" s="196">
        <v>2.4289999999999998</v>
      </c>
      <c r="R200" s="196">
        <f>Q200*H200</f>
        <v>4.8579999999999997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160</v>
      </c>
      <c r="AT200" s="198" t="s">
        <v>156</v>
      </c>
      <c r="AU200" s="198" t="s">
        <v>82</v>
      </c>
      <c r="AY200" s="16" t="s">
        <v>118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80</v>
      </c>
      <c r="BK200" s="199">
        <f>ROUND(I200*H200,2)</f>
        <v>0</v>
      </c>
      <c r="BL200" s="16" t="s">
        <v>125</v>
      </c>
      <c r="BM200" s="198" t="s">
        <v>314</v>
      </c>
    </row>
    <row r="201" spans="1:65" s="2" customFormat="1">
      <c r="A201" s="33"/>
      <c r="B201" s="34"/>
      <c r="C201" s="35"/>
      <c r="D201" s="200" t="s">
        <v>127</v>
      </c>
      <c r="E201" s="35"/>
      <c r="F201" s="201" t="s">
        <v>313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127</v>
      </c>
      <c r="AU201" s="16" t="s">
        <v>82</v>
      </c>
    </row>
    <row r="202" spans="1:65" s="2" customFormat="1" ht="21.75" customHeight="1">
      <c r="A202" s="33"/>
      <c r="B202" s="34"/>
      <c r="C202" s="186" t="s">
        <v>315</v>
      </c>
      <c r="D202" s="186" t="s">
        <v>121</v>
      </c>
      <c r="E202" s="187" t="s">
        <v>316</v>
      </c>
      <c r="F202" s="188" t="s">
        <v>317</v>
      </c>
      <c r="G202" s="189" t="s">
        <v>124</v>
      </c>
      <c r="H202" s="190">
        <v>3000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37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125</v>
      </c>
      <c r="AT202" s="198" t="s">
        <v>121</v>
      </c>
      <c r="AU202" s="198" t="s">
        <v>82</v>
      </c>
      <c r="AY202" s="16" t="s">
        <v>118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80</v>
      </c>
      <c r="BK202" s="199">
        <f>ROUND(I202*H202,2)</f>
        <v>0</v>
      </c>
      <c r="BL202" s="16" t="s">
        <v>125</v>
      </c>
      <c r="BM202" s="198" t="s">
        <v>318</v>
      </c>
    </row>
    <row r="203" spans="1:65" s="2" customFormat="1" ht="39">
      <c r="A203" s="33"/>
      <c r="B203" s="34"/>
      <c r="C203" s="35"/>
      <c r="D203" s="200" t="s">
        <v>127</v>
      </c>
      <c r="E203" s="35"/>
      <c r="F203" s="201" t="s">
        <v>319</v>
      </c>
      <c r="G203" s="35"/>
      <c r="H203" s="35"/>
      <c r="I203" s="202"/>
      <c r="J203" s="35"/>
      <c r="K203" s="35"/>
      <c r="L203" s="38"/>
      <c r="M203" s="203"/>
      <c r="N203" s="204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127</v>
      </c>
      <c r="AU203" s="16" t="s">
        <v>82</v>
      </c>
    </row>
    <row r="204" spans="1:65" s="2" customFormat="1" ht="21.75" customHeight="1">
      <c r="A204" s="33"/>
      <c r="B204" s="34"/>
      <c r="C204" s="186" t="s">
        <v>320</v>
      </c>
      <c r="D204" s="186" t="s">
        <v>121</v>
      </c>
      <c r="E204" s="187" t="s">
        <v>321</v>
      </c>
      <c r="F204" s="188" t="s">
        <v>322</v>
      </c>
      <c r="G204" s="189" t="s">
        <v>323</v>
      </c>
      <c r="H204" s="190">
        <v>205.04499999999999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37</v>
      </c>
      <c r="O204" s="70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125</v>
      </c>
      <c r="AT204" s="198" t="s">
        <v>121</v>
      </c>
      <c r="AU204" s="198" t="s">
        <v>82</v>
      </c>
      <c r="AY204" s="16" t="s">
        <v>118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80</v>
      </c>
      <c r="BK204" s="199">
        <f>ROUND(I204*H204,2)</f>
        <v>0</v>
      </c>
      <c r="BL204" s="16" t="s">
        <v>125</v>
      </c>
      <c r="BM204" s="198" t="s">
        <v>324</v>
      </c>
    </row>
    <row r="205" spans="1:65" s="2" customFormat="1" ht="48.75">
      <c r="A205" s="33"/>
      <c r="B205" s="34"/>
      <c r="C205" s="35"/>
      <c r="D205" s="200" t="s">
        <v>127</v>
      </c>
      <c r="E205" s="35"/>
      <c r="F205" s="201" t="s">
        <v>325</v>
      </c>
      <c r="G205" s="35"/>
      <c r="H205" s="35"/>
      <c r="I205" s="202"/>
      <c r="J205" s="35"/>
      <c r="K205" s="35"/>
      <c r="L205" s="38"/>
      <c r="M205" s="203"/>
      <c r="N205" s="20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127</v>
      </c>
      <c r="AU205" s="16" t="s">
        <v>82</v>
      </c>
    </row>
    <row r="206" spans="1:65" s="13" customFormat="1">
      <c r="B206" s="205"/>
      <c r="C206" s="206"/>
      <c r="D206" s="200" t="s">
        <v>129</v>
      </c>
      <c r="E206" s="207" t="s">
        <v>1</v>
      </c>
      <c r="F206" s="208" t="s">
        <v>326</v>
      </c>
      <c r="G206" s="206"/>
      <c r="H206" s="209">
        <v>205.04499999999999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129</v>
      </c>
      <c r="AU206" s="215" t="s">
        <v>82</v>
      </c>
      <c r="AV206" s="13" t="s">
        <v>82</v>
      </c>
      <c r="AW206" s="13" t="s">
        <v>29</v>
      </c>
      <c r="AX206" s="13" t="s">
        <v>80</v>
      </c>
      <c r="AY206" s="215" t="s">
        <v>118</v>
      </c>
    </row>
    <row r="207" spans="1:65" s="2" customFormat="1" ht="21.75" customHeight="1">
      <c r="A207" s="33"/>
      <c r="B207" s="34"/>
      <c r="C207" s="186" t="s">
        <v>327</v>
      </c>
      <c r="D207" s="186" t="s">
        <v>121</v>
      </c>
      <c r="E207" s="187" t="s">
        <v>328</v>
      </c>
      <c r="F207" s="188" t="s">
        <v>329</v>
      </c>
      <c r="G207" s="189" t="s">
        <v>323</v>
      </c>
      <c r="H207" s="190">
        <v>355.63200000000001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37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125</v>
      </c>
      <c r="AT207" s="198" t="s">
        <v>121</v>
      </c>
      <c r="AU207" s="198" t="s">
        <v>82</v>
      </c>
      <c r="AY207" s="16" t="s">
        <v>118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80</v>
      </c>
      <c r="BK207" s="199">
        <f>ROUND(I207*H207,2)</f>
        <v>0</v>
      </c>
      <c r="BL207" s="16" t="s">
        <v>125</v>
      </c>
      <c r="BM207" s="198" t="s">
        <v>330</v>
      </c>
    </row>
    <row r="208" spans="1:65" s="2" customFormat="1" ht="48.75">
      <c r="A208" s="33"/>
      <c r="B208" s="34"/>
      <c r="C208" s="35"/>
      <c r="D208" s="200" t="s">
        <v>127</v>
      </c>
      <c r="E208" s="35"/>
      <c r="F208" s="201" t="s">
        <v>331</v>
      </c>
      <c r="G208" s="35"/>
      <c r="H208" s="35"/>
      <c r="I208" s="202"/>
      <c r="J208" s="35"/>
      <c r="K208" s="35"/>
      <c r="L208" s="38"/>
      <c r="M208" s="203"/>
      <c r="N208" s="20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127</v>
      </c>
      <c r="AU208" s="16" t="s">
        <v>82</v>
      </c>
    </row>
    <row r="209" spans="1:65" s="13" customFormat="1">
      <c r="B209" s="205"/>
      <c r="C209" s="206"/>
      <c r="D209" s="200" t="s">
        <v>129</v>
      </c>
      <c r="E209" s="207" t="s">
        <v>1</v>
      </c>
      <c r="F209" s="208" t="s">
        <v>332</v>
      </c>
      <c r="G209" s="206"/>
      <c r="H209" s="209">
        <v>355.63200000000001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129</v>
      </c>
      <c r="AU209" s="215" t="s">
        <v>82</v>
      </c>
      <c r="AV209" s="13" t="s">
        <v>82</v>
      </c>
      <c r="AW209" s="13" t="s">
        <v>29</v>
      </c>
      <c r="AX209" s="13" t="s">
        <v>80</v>
      </c>
      <c r="AY209" s="215" t="s">
        <v>118</v>
      </c>
    </row>
    <row r="210" spans="1:65" s="12" customFormat="1" ht="25.9" customHeight="1">
      <c r="B210" s="170"/>
      <c r="C210" s="171"/>
      <c r="D210" s="172" t="s">
        <v>71</v>
      </c>
      <c r="E210" s="173" t="s">
        <v>333</v>
      </c>
      <c r="F210" s="173" t="s">
        <v>334</v>
      </c>
      <c r="G210" s="171"/>
      <c r="H210" s="171"/>
      <c r="I210" s="174"/>
      <c r="J210" s="175">
        <f>BK210</f>
        <v>0</v>
      </c>
      <c r="K210" s="171"/>
      <c r="L210" s="176"/>
      <c r="M210" s="177"/>
      <c r="N210" s="178"/>
      <c r="O210" s="178"/>
      <c r="P210" s="179">
        <f>SUM(P211:P234)</f>
        <v>0</v>
      </c>
      <c r="Q210" s="178"/>
      <c r="R210" s="179">
        <f>SUM(R211:R234)</f>
        <v>2488</v>
      </c>
      <c r="S210" s="178"/>
      <c r="T210" s="180">
        <f>SUM(T211:T234)</f>
        <v>0</v>
      </c>
      <c r="AR210" s="181" t="s">
        <v>125</v>
      </c>
      <c r="AT210" s="182" t="s">
        <v>71</v>
      </c>
      <c r="AU210" s="182" t="s">
        <v>72</v>
      </c>
      <c r="AY210" s="181" t="s">
        <v>118</v>
      </c>
      <c r="BK210" s="183">
        <f>SUM(BK211:BK234)</f>
        <v>0</v>
      </c>
    </row>
    <row r="211" spans="1:65" s="2" customFormat="1" ht="55.5" customHeight="1">
      <c r="A211" s="33"/>
      <c r="B211" s="34"/>
      <c r="C211" s="186" t="s">
        <v>335</v>
      </c>
      <c r="D211" s="186" t="s">
        <v>121</v>
      </c>
      <c r="E211" s="187" t="s">
        <v>336</v>
      </c>
      <c r="F211" s="188" t="s">
        <v>337</v>
      </c>
      <c r="G211" s="189" t="s">
        <v>323</v>
      </c>
      <c r="H211" s="190">
        <v>18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37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338</v>
      </c>
      <c r="AT211" s="198" t="s">
        <v>121</v>
      </c>
      <c r="AU211" s="198" t="s">
        <v>80</v>
      </c>
      <c r="AY211" s="16" t="s">
        <v>118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80</v>
      </c>
      <c r="BK211" s="199">
        <f>ROUND(I211*H211,2)</f>
        <v>0</v>
      </c>
      <c r="BL211" s="16" t="s">
        <v>338</v>
      </c>
      <c r="BM211" s="198" t="s">
        <v>339</v>
      </c>
    </row>
    <row r="212" spans="1:65" s="2" customFormat="1" ht="78">
      <c r="A212" s="33"/>
      <c r="B212" s="34"/>
      <c r="C212" s="35"/>
      <c r="D212" s="200" t="s">
        <v>127</v>
      </c>
      <c r="E212" s="35"/>
      <c r="F212" s="201" t="s">
        <v>340</v>
      </c>
      <c r="G212" s="35"/>
      <c r="H212" s="35"/>
      <c r="I212" s="202"/>
      <c r="J212" s="35"/>
      <c r="K212" s="35"/>
      <c r="L212" s="38"/>
      <c r="M212" s="203"/>
      <c r="N212" s="20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127</v>
      </c>
      <c r="AU212" s="16" t="s">
        <v>80</v>
      </c>
    </row>
    <row r="213" spans="1:65" s="2" customFormat="1" ht="21.75" customHeight="1">
      <c r="A213" s="33"/>
      <c r="B213" s="34"/>
      <c r="C213" s="216" t="s">
        <v>341</v>
      </c>
      <c r="D213" s="216" t="s">
        <v>156</v>
      </c>
      <c r="E213" s="217" t="s">
        <v>342</v>
      </c>
      <c r="F213" s="218" t="s">
        <v>343</v>
      </c>
      <c r="G213" s="219" t="s">
        <v>323</v>
      </c>
      <c r="H213" s="220">
        <v>9</v>
      </c>
      <c r="I213" s="221"/>
      <c r="J213" s="222">
        <f>ROUND(I213*H213,2)</f>
        <v>0</v>
      </c>
      <c r="K213" s="223"/>
      <c r="L213" s="224"/>
      <c r="M213" s="225" t="s">
        <v>1</v>
      </c>
      <c r="N213" s="226" t="s">
        <v>37</v>
      </c>
      <c r="O213" s="70"/>
      <c r="P213" s="196">
        <f>O213*H213</f>
        <v>0</v>
      </c>
      <c r="Q213" s="196">
        <v>1</v>
      </c>
      <c r="R213" s="196">
        <f>Q213*H213</f>
        <v>9</v>
      </c>
      <c r="S213" s="196">
        <v>0</v>
      </c>
      <c r="T213" s="19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338</v>
      </c>
      <c r="AT213" s="198" t="s">
        <v>156</v>
      </c>
      <c r="AU213" s="198" t="s">
        <v>80</v>
      </c>
      <c r="AY213" s="16" t="s">
        <v>118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6" t="s">
        <v>80</v>
      </c>
      <c r="BK213" s="199">
        <f>ROUND(I213*H213,2)</f>
        <v>0</v>
      </c>
      <c r="BL213" s="16" t="s">
        <v>338</v>
      </c>
      <c r="BM213" s="198" t="s">
        <v>344</v>
      </c>
    </row>
    <row r="214" spans="1:65" s="2" customFormat="1">
      <c r="A214" s="33"/>
      <c r="B214" s="34"/>
      <c r="C214" s="35"/>
      <c r="D214" s="200" t="s">
        <v>127</v>
      </c>
      <c r="E214" s="35"/>
      <c r="F214" s="201" t="s">
        <v>343</v>
      </c>
      <c r="G214" s="35"/>
      <c r="H214" s="35"/>
      <c r="I214" s="202"/>
      <c r="J214" s="35"/>
      <c r="K214" s="35"/>
      <c r="L214" s="38"/>
      <c r="M214" s="203"/>
      <c r="N214" s="20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127</v>
      </c>
      <c r="AU214" s="16" t="s">
        <v>80</v>
      </c>
    </row>
    <row r="215" spans="1:65" s="2" customFormat="1" ht="21.75" customHeight="1">
      <c r="A215" s="33"/>
      <c r="B215" s="34"/>
      <c r="C215" s="216" t="s">
        <v>345</v>
      </c>
      <c r="D215" s="216" t="s">
        <v>156</v>
      </c>
      <c r="E215" s="217" t="s">
        <v>346</v>
      </c>
      <c r="F215" s="218" t="s">
        <v>347</v>
      </c>
      <c r="G215" s="219" t="s">
        <v>323</v>
      </c>
      <c r="H215" s="220">
        <v>9</v>
      </c>
      <c r="I215" s="221"/>
      <c r="J215" s="222">
        <f>ROUND(I215*H215,2)</f>
        <v>0</v>
      </c>
      <c r="K215" s="223"/>
      <c r="L215" s="224"/>
      <c r="M215" s="225" t="s">
        <v>1</v>
      </c>
      <c r="N215" s="226" t="s">
        <v>37</v>
      </c>
      <c r="O215" s="70"/>
      <c r="P215" s="196">
        <f>O215*H215</f>
        <v>0</v>
      </c>
      <c r="Q215" s="196">
        <v>1</v>
      </c>
      <c r="R215" s="196">
        <f>Q215*H215</f>
        <v>9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338</v>
      </c>
      <c r="AT215" s="198" t="s">
        <v>156</v>
      </c>
      <c r="AU215" s="198" t="s">
        <v>80</v>
      </c>
      <c r="AY215" s="16" t="s">
        <v>118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80</v>
      </c>
      <c r="BK215" s="199">
        <f>ROUND(I215*H215,2)</f>
        <v>0</v>
      </c>
      <c r="BL215" s="16" t="s">
        <v>338</v>
      </c>
      <c r="BM215" s="198" t="s">
        <v>348</v>
      </c>
    </row>
    <row r="216" spans="1:65" s="2" customFormat="1">
      <c r="A216" s="33"/>
      <c r="B216" s="34"/>
      <c r="C216" s="35"/>
      <c r="D216" s="200" t="s">
        <v>127</v>
      </c>
      <c r="E216" s="35"/>
      <c r="F216" s="201" t="s">
        <v>347</v>
      </c>
      <c r="G216" s="35"/>
      <c r="H216" s="35"/>
      <c r="I216" s="202"/>
      <c r="J216" s="35"/>
      <c r="K216" s="35"/>
      <c r="L216" s="38"/>
      <c r="M216" s="203"/>
      <c r="N216" s="20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127</v>
      </c>
      <c r="AU216" s="16" t="s">
        <v>80</v>
      </c>
    </row>
    <row r="217" spans="1:65" s="2" customFormat="1" ht="44.25" customHeight="1">
      <c r="A217" s="33"/>
      <c r="B217" s="34"/>
      <c r="C217" s="186" t="s">
        <v>349</v>
      </c>
      <c r="D217" s="186" t="s">
        <v>121</v>
      </c>
      <c r="E217" s="187" t="s">
        <v>350</v>
      </c>
      <c r="F217" s="188" t="s">
        <v>351</v>
      </c>
      <c r="G217" s="189" t="s">
        <v>323</v>
      </c>
      <c r="H217" s="190">
        <v>2470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37</v>
      </c>
      <c r="O217" s="70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338</v>
      </c>
      <c r="AT217" s="198" t="s">
        <v>121</v>
      </c>
      <c r="AU217" s="198" t="s">
        <v>80</v>
      </c>
      <c r="AY217" s="16" t="s">
        <v>118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80</v>
      </c>
      <c r="BK217" s="199">
        <f>ROUND(I217*H217,2)</f>
        <v>0</v>
      </c>
      <c r="BL217" s="16" t="s">
        <v>338</v>
      </c>
      <c r="BM217" s="198" t="s">
        <v>352</v>
      </c>
    </row>
    <row r="218" spans="1:65" s="2" customFormat="1" ht="97.5">
      <c r="A218" s="33"/>
      <c r="B218" s="34"/>
      <c r="C218" s="35"/>
      <c r="D218" s="200" t="s">
        <v>127</v>
      </c>
      <c r="E218" s="35"/>
      <c r="F218" s="201" t="s">
        <v>353</v>
      </c>
      <c r="G218" s="35"/>
      <c r="H218" s="35"/>
      <c r="I218" s="202"/>
      <c r="J218" s="35"/>
      <c r="K218" s="35"/>
      <c r="L218" s="38"/>
      <c r="M218" s="203"/>
      <c r="N218" s="204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127</v>
      </c>
      <c r="AU218" s="16" t="s">
        <v>80</v>
      </c>
    </row>
    <row r="219" spans="1:65" s="2" customFormat="1" ht="21.75" customHeight="1">
      <c r="A219" s="33"/>
      <c r="B219" s="34"/>
      <c r="C219" s="216" t="s">
        <v>354</v>
      </c>
      <c r="D219" s="216" t="s">
        <v>156</v>
      </c>
      <c r="E219" s="217" t="s">
        <v>355</v>
      </c>
      <c r="F219" s="218" t="s">
        <v>356</v>
      </c>
      <c r="G219" s="219" t="s">
        <v>323</v>
      </c>
      <c r="H219" s="220">
        <v>2470</v>
      </c>
      <c r="I219" s="221"/>
      <c r="J219" s="222">
        <f>ROUND(I219*H219,2)</f>
        <v>0</v>
      </c>
      <c r="K219" s="223"/>
      <c r="L219" s="224"/>
      <c r="M219" s="225" t="s">
        <v>1</v>
      </c>
      <c r="N219" s="226" t="s">
        <v>37</v>
      </c>
      <c r="O219" s="70"/>
      <c r="P219" s="196">
        <f>O219*H219</f>
        <v>0</v>
      </c>
      <c r="Q219" s="196">
        <v>1</v>
      </c>
      <c r="R219" s="196">
        <f>Q219*H219</f>
        <v>2470</v>
      </c>
      <c r="S219" s="196">
        <v>0</v>
      </c>
      <c r="T219" s="19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8" t="s">
        <v>338</v>
      </c>
      <c r="AT219" s="198" t="s">
        <v>156</v>
      </c>
      <c r="AU219" s="198" t="s">
        <v>80</v>
      </c>
      <c r="AY219" s="16" t="s">
        <v>118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6" t="s">
        <v>80</v>
      </c>
      <c r="BK219" s="199">
        <f>ROUND(I219*H219,2)</f>
        <v>0</v>
      </c>
      <c r="BL219" s="16" t="s">
        <v>338</v>
      </c>
      <c r="BM219" s="198" t="s">
        <v>357</v>
      </c>
    </row>
    <row r="220" spans="1:65" s="2" customFormat="1">
      <c r="A220" s="33"/>
      <c r="B220" s="34"/>
      <c r="C220" s="35"/>
      <c r="D220" s="200" t="s">
        <v>127</v>
      </c>
      <c r="E220" s="35"/>
      <c r="F220" s="201" t="s">
        <v>356</v>
      </c>
      <c r="G220" s="35"/>
      <c r="H220" s="35"/>
      <c r="I220" s="202"/>
      <c r="J220" s="35"/>
      <c r="K220" s="35"/>
      <c r="L220" s="38"/>
      <c r="M220" s="203"/>
      <c r="N220" s="20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127</v>
      </c>
      <c r="AU220" s="16" t="s">
        <v>80</v>
      </c>
    </row>
    <row r="221" spans="1:65" s="2" customFormat="1" ht="55.5" customHeight="1">
      <c r="A221" s="33"/>
      <c r="B221" s="34"/>
      <c r="C221" s="186" t="s">
        <v>358</v>
      </c>
      <c r="D221" s="186" t="s">
        <v>121</v>
      </c>
      <c r="E221" s="187" t="s">
        <v>359</v>
      </c>
      <c r="F221" s="188" t="s">
        <v>360</v>
      </c>
      <c r="G221" s="189" t="s">
        <v>323</v>
      </c>
      <c r="H221" s="190">
        <v>839.47699999999998</v>
      </c>
      <c r="I221" s="191"/>
      <c r="J221" s="192">
        <f>ROUND(I221*H221,2)</f>
        <v>0</v>
      </c>
      <c r="K221" s="193"/>
      <c r="L221" s="38"/>
      <c r="M221" s="194" t="s">
        <v>1</v>
      </c>
      <c r="N221" s="195" t="s">
        <v>37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338</v>
      </c>
      <c r="AT221" s="198" t="s">
        <v>121</v>
      </c>
      <c r="AU221" s="198" t="s">
        <v>80</v>
      </c>
      <c r="AY221" s="16" t="s">
        <v>118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80</v>
      </c>
      <c r="BK221" s="199">
        <f>ROUND(I221*H221,2)</f>
        <v>0</v>
      </c>
      <c r="BL221" s="16" t="s">
        <v>338</v>
      </c>
      <c r="BM221" s="198" t="s">
        <v>361</v>
      </c>
    </row>
    <row r="222" spans="1:65" s="2" customFormat="1" ht="107.25">
      <c r="A222" s="33"/>
      <c r="B222" s="34"/>
      <c r="C222" s="35"/>
      <c r="D222" s="200" t="s">
        <v>127</v>
      </c>
      <c r="E222" s="35"/>
      <c r="F222" s="201" t="s">
        <v>362</v>
      </c>
      <c r="G222" s="35"/>
      <c r="H222" s="35"/>
      <c r="I222" s="202"/>
      <c r="J222" s="35"/>
      <c r="K222" s="35"/>
      <c r="L222" s="38"/>
      <c r="M222" s="203"/>
      <c r="N222" s="204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127</v>
      </c>
      <c r="AU222" s="16" t="s">
        <v>80</v>
      </c>
    </row>
    <row r="223" spans="1:65" s="13" customFormat="1">
      <c r="B223" s="205"/>
      <c r="C223" s="206"/>
      <c r="D223" s="200" t="s">
        <v>129</v>
      </c>
      <c r="E223" s="207" t="s">
        <v>1</v>
      </c>
      <c r="F223" s="208" t="s">
        <v>363</v>
      </c>
      <c r="G223" s="206"/>
      <c r="H223" s="209">
        <v>560.67700000000002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129</v>
      </c>
      <c r="AU223" s="215" t="s">
        <v>80</v>
      </c>
      <c r="AV223" s="13" t="s">
        <v>82</v>
      </c>
      <c r="AW223" s="13" t="s">
        <v>29</v>
      </c>
      <c r="AX223" s="13" t="s">
        <v>72</v>
      </c>
      <c r="AY223" s="215" t="s">
        <v>118</v>
      </c>
    </row>
    <row r="224" spans="1:65" s="13" customFormat="1">
      <c r="B224" s="205"/>
      <c r="C224" s="206"/>
      <c r="D224" s="200" t="s">
        <v>129</v>
      </c>
      <c r="E224" s="207" t="s">
        <v>1</v>
      </c>
      <c r="F224" s="208" t="s">
        <v>364</v>
      </c>
      <c r="G224" s="206"/>
      <c r="H224" s="209">
        <v>58.8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129</v>
      </c>
      <c r="AU224" s="215" t="s">
        <v>80</v>
      </c>
      <c r="AV224" s="13" t="s">
        <v>82</v>
      </c>
      <c r="AW224" s="13" t="s">
        <v>29</v>
      </c>
      <c r="AX224" s="13" t="s">
        <v>72</v>
      </c>
      <c r="AY224" s="215" t="s">
        <v>118</v>
      </c>
    </row>
    <row r="225" spans="1:65" s="13" customFormat="1">
      <c r="B225" s="205"/>
      <c r="C225" s="206"/>
      <c r="D225" s="200" t="s">
        <v>129</v>
      </c>
      <c r="E225" s="207" t="s">
        <v>1</v>
      </c>
      <c r="F225" s="208" t="s">
        <v>365</v>
      </c>
      <c r="G225" s="206"/>
      <c r="H225" s="209">
        <v>220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129</v>
      </c>
      <c r="AU225" s="215" t="s">
        <v>80</v>
      </c>
      <c r="AV225" s="13" t="s">
        <v>82</v>
      </c>
      <c r="AW225" s="13" t="s">
        <v>29</v>
      </c>
      <c r="AX225" s="13" t="s">
        <v>72</v>
      </c>
      <c r="AY225" s="215" t="s">
        <v>118</v>
      </c>
    </row>
    <row r="226" spans="1:65" s="14" customFormat="1">
      <c r="B226" s="227"/>
      <c r="C226" s="228"/>
      <c r="D226" s="200" t="s">
        <v>129</v>
      </c>
      <c r="E226" s="229" t="s">
        <v>1</v>
      </c>
      <c r="F226" s="230" t="s">
        <v>366</v>
      </c>
      <c r="G226" s="228"/>
      <c r="H226" s="231">
        <v>839.47699999999998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129</v>
      </c>
      <c r="AU226" s="237" t="s">
        <v>80</v>
      </c>
      <c r="AV226" s="14" t="s">
        <v>125</v>
      </c>
      <c r="AW226" s="14" t="s">
        <v>29</v>
      </c>
      <c r="AX226" s="14" t="s">
        <v>80</v>
      </c>
      <c r="AY226" s="237" t="s">
        <v>118</v>
      </c>
    </row>
    <row r="227" spans="1:65" s="2" customFormat="1" ht="55.5" customHeight="1">
      <c r="A227" s="33"/>
      <c r="B227" s="34"/>
      <c r="C227" s="186" t="s">
        <v>367</v>
      </c>
      <c r="D227" s="186" t="s">
        <v>121</v>
      </c>
      <c r="E227" s="187" t="s">
        <v>368</v>
      </c>
      <c r="F227" s="188" t="s">
        <v>369</v>
      </c>
      <c r="G227" s="189" t="s">
        <v>323</v>
      </c>
      <c r="H227" s="190">
        <v>533.4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37</v>
      </c>
      <c r="O227" s="70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338</v>
      </c>
      <c r="AT227" s="198" t="s">
        <v>121</v>
      </c>
      <c r="AU227" s="198" t="s">
        <v>80</v>
      </c>
      <c r="AY227" s="16" t="s">
        <v>118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80</v>
      </c>
      <c r="BK227" s="199">
        <f>ROUND(I227*H227,2)</f>
        <v>0</v>
      </c>
      <c r="BL227" s="16" t="s">
        <v>338</v>
      </c>
      <c r="BM227" s="198" t="s">
        <v>370</v>
      </c>
    </row>
    <row r="228" spans="1:65" s="2" customFormat="1" ht="107.25">
      <c r="A228" s="33"/>
      <c r="B228" s="34"/>
      <c r="C228" s="35"/>
      <c r="D228" s="200" t="s">
        <v>127</v>
      </c>
      <c r="E228" s="35"/>
      <c r="F228" s="201" t="s">
        <v>371</v>
      </c>
      <c r="G228" s="35"/>
      <c r="H228" s="35"/>
      <c r="I228" s="202"/>
      <c r="J228" s="35"/>
      <c r="K228" s="35"/>
      <c r="L228" s="38"/>
      <c r="M228" s="203"/>
      <c r="N228" s="204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127</v>
      </c>
      <c r="AU228" s="16" t="s">
        <v>80</v>
      </c>
    </row>
    <row r="229" spans="1:65" s="13" customFormat="1">
      <c r="B229" s="205"/>
      <c r="C229" s="206"/>
      <c r="D229" s="200" t="s">
        <v>129</v>
      </c>
      <c r="E229" s="207" t="s">
        <v>1</v>
      </c>
      <c r="F229" s="208" t="s">
        <v>372</v>
      </c>
      <c r="G229" s="206"/>
      <c r="H229" s="209">
        <v>533.4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129</v>
      </c>
      <c r="AU229" s="215" t="s">
        <v>80</v>
      </c>
      <c r="AV229" s="13" t="s">
        <v>82</v>
      </c>
      <c r="AW229" s="13" t="s">
        <v>29</v>
      </c>
      <c r="AX229" s="13" t="s">
        <v>80</v>
      </c>
      <c r="AY229" s="215" t="s">
        <v>118</v>
      </c>
    </row>
    <row r="230" spans="1:65" s="2" customFormat="1" ht="21.75" customHeight="1">
      <c r="A230" s="33"/>
      <c r="B230" s="34"/>
      <c r="C230" s="186" t="s">
        <v>373</v>
      </c>
      <c r="D230" s="186" t="s">
        <v>121</v>
      </c>
      <c r="E230" s="187" t="s">
        <v>374</v>
      </c>
      <c r="F230" s="188" t="s">
        <v>375</v>
      </c>
      <c r="G230" s="189" t="s">
        <v>323</v>
      </c>
      <c r="H230" s="190">
        <v>533.4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37</v>
      </c>
      <c r="O230" s="70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338</v>
      </c>
      <c r="AT230" s="198" t="s">
        <v>121</v>
      </c>
      <c r="AU230" s="198" t="s">
        <v>80</v>
      </c>
      <c r="AY230" s="16" t="s">
        <v>118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80</v>
      </c>
      <c r="BK230" s="199">
        <f>ROUND(I230*H230,2)</f>
        <v>0</v>
      </c>
      <c r="BL230" s="16" t="s">
        <v>338</v>
      </c>
      <c r="BM230" s="198" t="s">
        <v>376</v>
      </c>
    </row>
    <row r="231" spans="1:65" s="2" customFormat="1" ht="48.75">
      <c r="A231" s="33"/>
      <c r="B231" s="34"/>
      <c r="C231" s="35"/>
      <c r="D231" s="200" t="s">
        <v>127</v>
      </c>
      <c r="E231" s="35"/>
      <c r="F231" s="201" t="s">
        <v>377</v>
      </c>
      <c r="G231" s="35"/>
      <c r="H231" s="35"/>
      <c r="I231" s="202"/>
      <c r="J231" s="35"/>
      <c r="K231" s="35"/>
      <c r="L231" s="38"/>
      <c r="M231" s="203"/>
      <c r="N231" s="20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127</v>
      </c>
      <c r="AU231" s="16" t="s">
        <v>80</v>
      </c>
    </row>
    <row r="232" spans="1:65" s="13" customFormat="1">
      <c r="B232" s="205"/>
      <c r="C232" s="206"/>
      <c r="D232" s="200" t="s">
        <v>129</v>
      </c>
      <c r="E232" s="207" t="s">
        <v>1</v>
      </c>
      <c r="F232" s="208" t="s">
        <v>372</v>
      </c>
      <c r="G232" s="206"/>
      <c r="H232" s="209">
        <v>533.4</v>
      </c>
      <c r="I232" s="210"/>
      <c r="J232" s="206"/>
      <c r="K232" s="206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129</v>
      </c>
      <c r="AU232" s="215" t="s">
        <v>80</v>
      </c>
      <c r="AV232" s="13" t="s">
        <v>82</v>
      </c>
      <c r="AW232" s="13" t="s">
        <v>29</v>
      </c>
      <c r="AX232" s="13" t="s">
        <v>80</v>
      </c>
      <c r="AY232" s="215" t="s">
        <v>118</v>
      </c>
    </row>
    <row r="233" spans="1:65" s="2" customFormat="1" ht="33" customHeight="1">
      <c r="A233" s="33"/>
      <c r="B233" s="34"/>
      <c r="C233" s="186" t="s">
        <v>378</v>
      </c>
      <c r="D233" s="186" t="s">
        <v>121</v>
      </c>
      <c r="E233" s="187" t="s">
        <v>379</v>
      </c>
      <c r="F233" s="188" t="s">
        <v>380</v>
      </c>
      <c r="G233" s="189" t="s">
        <v>159</v>
      </c>
      <c r="H233" s="190">
        <v>7</v>
      </c>
      <c r="I233" s="191"/>
      <c r="J233" s="192">
        <f>ROUND(I233*H233,2)</f>
        <v>0</v>
      </c>
      <c r="K233" s="193"/>
      <c r="L233" s="38"/>
      <c r="M233" s="194" t="s">
        <v>1</v>
      </c>
      <c r="N233" s="195" t="s">
        <v>37</v>
      </c>
      <c r="O233" s="70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8" t="s">
        <v>338</v>
      </c>
      <c r="AT233" s="198" t="s">
        <v>121</v>
      </c>
      <c r="AU233" s="198" t="s">
        <v>80</v>
      </c>
      <c r="AY233" s="16" t="s">
        <v>118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6" t="s">
        <v>80</v>
      </c>
      <c r="BK233" s="199">
        <f>ROUND(I233*H233,2)</f>
        <v>0</v>
      </c>
      <c r="BL233" s="16" t="s">
        <v>338</v>
      </c>
      <c r="BM233" s="198" t="s">
        <v>381</v>
      </c>
    </row>
    <row r="234" spans="1:65" s="2" customFormat="1" ht="58.5">
      <c r="A234" s="33"/>
      <c r="B234" s="34"/>
      <c r="C234" s="35"/>
      <c r="D234" s="200" t="s">
        <v>127</v>
      </c>
      <c r="E234" s="35"/>
      <c r="F234" s="201" t="s">
        <v>382</v>
      </c>
      <c r="G234" s="35"/>
      <c r="H234" s="35"/>
      <c r="I234" s="202"/>
      <c r="J234" s="35"/>
      <c r="K234" s="35"/>
      <c r="L234" s="38"/>
      <c r="M234" s="238"/>
      <c r="N234" s="239"/>
      <c r="O234" s="240"/>
      <c r="P234" s="240"/>
      <c r="Q234" s="240"/>
      <c r="R234" s="240"/>
      <c r="S234" s="240"/>
      <c r="T234" s="24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127</v>
      </c>
      <c r="AU234" s="16" t="s">
        <v>80</v>
      </c>
    </row>
    <row r="235" spans="1:65" s="2" customFormat="1" ht="6.95" customHeight="1">
      <c r="A235" s="3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38"/>
      <c r="M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</row>
  </sheetData>
  <sheetProtection algorithmName="SHA-512" hashValue="ICf16+A90JRsDsETTkEgvmkCIhnNccID5j+4sgTvUrPY6aC40p3IxbbPsVKOL9aKy2neHcAZnhJcSOJNeDVCng==" saltValue="R4+j8LJqKIyI+lZjKpgjIEQr179lL37f1BUUCWBwp/V3IYOYfG0Hk7QNBIWqghlcoR6kgayXZ53Kp5jWddO+3g==" spinCount="100000" sheet="1" objects="1" scenarios="1" formatColumns="0" formatRows="0" autoFilter="0"/>
  <autoFilter ref="C118:K2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Ptení - Dzbel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93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383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36</v>
      </c>
      <c r="E33" s="111" t="s">
        <v>37</v>
      </c>
      <c r="F33" s="122">
        <f>ROUND((SUM(BE119:BE216)),  2)</f>
        <v>0</v>
      </c>
      <c r="G33" s="33"/>
      <c r="H33" s="33"/>
      <c r="I33" s="123">
        <v>0.21</v>
      </c>
      <c r="J33" s="122">
        <f>ROUND(((SUM(BE119:BE216))*I33),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38</v>
      </c>
      <c r="F34" s="122">
        <f>ROUND((SUM(BF119:BF216)),  2)</f>
        <v>0</v>
      </c>
      <c r="G34" s="33"/>
      <c r="H34" s="33"/>
      <c r="I34" s="123">
        <v>0.15</v>
      </c>
      <c r="J34" s="122">
        <f>ROUND(((SUM(BF119:BF216))*I34),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39</v>
      </c>
      <c r="F35" s="122">
        <f>ROUND((SUM(BG119:BG216)),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40</v>
      </c>
      <c r="F36" s="122">
        <f>ROUND((SUM(BH119:BH216)),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41</v>
      </c>
      <c r="F37" s="122">
        <f>ROUND((SUM(BI119:BI216)),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Ptení - Dzbel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SO 02 - Přejezd Stražisko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96</v>
      </c>
      <c r="D94" s="143"/>
      <c r="E94" s="143"/>
      <c r="F94" s="143"/>
      <c r="G94" s="143"/>
      <c r="H94" s="143"/>
      <c r="I94" s="143"/>
      <c r="J94" s="144" t="s">
        <v>97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99</v>
      </c>
    </row>
    <row r="97" spans="1:31" s="9" customFormat="1" ht="24.95" customHeight="1">
      <c r="B97" s="146"/>
      <c r="C97" s="147"/>
      <c r="D97" s="148" t="s">
        <v>100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102</v>
      </c>
      <c r="E99" s="149"/>
      <c r="F99" s="149"/>
      <c r="G99" s="149"/>
      <c r="H99" s="149"/>
      <c r="I99" s="149"/>
      <c r="J99" s="150">
        <f>J204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trati v úseku Ptení - Dzbel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4" t="str">
        <f>E9</f>
        <v>SO 02 - Přejezd Stražisko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5"/>
      <c r="E115" s="35"/>
      <c r="F115" s="26" t="str">
        <f>E15</f>
        <v xml:space="preserve"> </v>
      </c>
      <c r="G115" s="35"/>
      <c r="H115" s="35"/>
      <c r="I115" s="28" t="s">
        <v>28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26</v>
      </c>
      <c r="D116" s="35"/>
      <c r="E116" s="35"/>
      <c r="F116" s="26" t="str">
        <f>IF(E18="","",E18)</f>
        <v>Vyplň údaj</v>
      </c>
      <c r="G116" s="35"/>
      <c r="H116" s="35"/>
      <c r="I116" s="28" t="s">
        <v>30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104</v>
      </c>
      <c r="D118" s="161" t="s">
        <v>57</v>
      </c>
      <c r="E118" s="161" t="s">
        <v>53</v>
      </c>
      <c r="F118" s="161" t="s">
        <v>54</v>
      </c>
      <c r="G118" s="161" t="s">
        <v>105</v>
      </c>
      <c r="H118" s="161" t="s">
        <v>106</v>
      </c>
      <c r="I118" s="161" t="s">
        <v>107</v>
      </c>
      <c r="J118" s="162" t="s">
        <v>97</v>
      </c>
      <c r="K118" s="163" t="s">
        <v>108</v>
      </c>
      <c r="L118" s="164"/>
      <c r="M118" s="74" t="s">
        <v>1</v>
      </c>
      <c r="N118" s="75" t="s">
        <v>36</v>
      </c>
      <c r="O118" s="75" t="s">
        <v>109</v>
      </c>
      <c r="P118" s="75" t="s">
        <v>110</v>
      </c>
      <c r="Q118" s="75" t="s">
        <v>111</v>
      </c>
      <c r="R118" s="75" t="s">
        <v>112</v>
      </c>
      <c r="S118" s="75" t="s">
        <v>113</v>
      </c>
      <c r="T118" s="76" t="s">
        <v>114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115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P120+P204</f>
        <v>0</v>
      </c>
      <c r="Q119" s="78"/>
      <c r="R119" s="167">
        <f>R120+R204</f>
        <v>123.56689999999998</v>
      </c>
      <c r="S119" s="78"/>
      <c r="T119" s="168">
        <f>T120+T204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71</v>
      </c>
      <c r="AU119" s="16" t="s">
        <v>99</v>
      </c>
      <c r="BK119" s="169">
        <f>BK120+BK204</f>
        <v>0</v>
      </c>
    </row>
    <row r="120" spans="1:65" s="12" customFormat="1" ht="25.9" customHeight="1">
      <c r="B120" s="170"/>
      <c r="C120" s="171"/>
      <c r="D120" s="172" t="s">
        <v>71</v>
      </c>
      <c r="E120" s="173" t="s">
        <v>116</v>
      </c>
      <c r="F120" s="173" t="s">
        <v>117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123.56689999999998</v>
      </c>
      <c r="S120" s="178"/>
      <c r="T120" s="180">
        <f>T121</f>
        <v>0</v>
      </c>
      <c r="AR120" s="181" t="s">
        <v>80</v>
      </c>
      <c r="AT120" s="182" t="s">
        <v>71</v>
      </c>
      <c r="AU120" s="182" t="s">
        <v>72</v>
      </c>
      <c r="AY120" s="181" t="s">
        <v>118</v>
      </c>
      <c r="BK120" s="183">
        <f>BK121</f>
        <v>0</v>
      </c>
    </row>
    <row r="121" spans="1:65" s="12" customFormat="1" ht="22.9" customHeight="1">
      <c r="B121" s="170"/>
      <c r="C121" s="171"/>
      <c r="D121" s="172" t="s">
        <v>71</v>
      </c>
      <c r="E121" s="184" t="s">
        <v>119</v>
      </c>
      <c r="F121" s="184" t="s">
        <v>120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SUM(P122:P203)</f>
        <v>0</v>
      </c>
      <c r="Q121" s="178"/>
      <c r="R121" s="179">
        <f>SUM(R122:R203)</f>
        <v>123.56689999999998</v>
      </c>
      <c r="S121" s="178"/>
      <c r="T121" s="180">
        <f>SUM(T122:T203)</f>
        <v>0</v>
      </c>
      <c r="AR121" s="181" t="s">
        <v>80</v>
      </c>
      <c r="AT121" s="182" t="s">
        <v>71</v>
      </c>
      <c r="AU121" s="182" t="s">
        <v>80</v>
      </c>
      <c r="AY121" s="181" t="s">
        <v>118</v>
      </c>
      <c r="BK121" s="183">
        <f>SUM(BK122:BK203)</f>
        <v>0</v>
      </c>
    </row>
    <row r="122" spans="1:65" s="2" customFormat="1" ht="21.75" customHeight="1">
      <c r="A122" s="33"/>
      <c r="B122" s="34"/>
      <c r="C122" s="186" t="s">
        <v>80</v>
      </c>
      <c r="D122" s="186" t="s">
        <v>121</v>
      </c>
      <c r="E122" s="187" t="s">
        <v>384</v>
      </c>
      <c r="F122" s="188" t="s">
        <v>385</v>
      </c>
      <c r="G122" s="189" t="s">
        <v>133</v>
      </c>
      <c r="H122" s="190">
        <v>0.02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37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125</v>
      </c>
      <c r="AT122" s="198" t="s">
        <v>121</v>
      </c>
      <c r="AU122" s="198" t="s">
        <v>82</v>
      </c>
      <c r="AY122" s="16" t="s">
        <v>118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80</v>
      </c>
      <c r="BK122" s="199">
        <f>ROUND(I122*H122,2)</f>
        <v>0</v>
      </c>
      <c r="BL122" s="16" t="s">
        <v>125</v>
      </c>
      <c r="BM122" s="198" t="s">
        <v>386</v>
      </c>
    </row>
    <row r="123" spans="1:65" s="2" customFormat="1" ht="117">
      <c r="A123" s="33"/>
      <c r="B123" s="34"/>
      <c r="C123" s="35"/>
      <c r="D123" s="200" t="s">
        <v>127</v>
      </c>
      <c r="E123" s="35"/>
      <c r="F123" s="201" t="s">
        <v>387</v>
      </c>
      <c r="G123" s="35"/>
      <c r="H123" s="35"/>
      <c r="I123" s="202"/>
      <c r="J123" s="35"/>
      <c r="K123" s="35"/>
      <c r="L123" s="38"/>
      <c r="M123" s="203"/>
      <c r="N123" s="204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82</v>
      </c>
    </row>
    <row r="124" spans="1:65" s="2" customFormat="1" ht="21.75" customHeight="1">
      <c r="A124" s="33"/>
      <c r="B124" s="34"/>
      <c r="C124" s="216" t="s">
        <v>82</v>
      </c>
      <c r="D124" s="216" t="s">
        <v>156</v>
      </c>
      <c r="E124" s="217" t="s">
        <v>355</v>
      </c>
      <c r="F124" s="218" t="s">
        <v>356</v>
      </c>
      <c r="G124" s="219" t="s">
        <v>323</v>
      </c>
      <c r="H124" s="220">
        <v>50</v>
      </c>
      <c r="I124" s="221"/>
      <c r="J124" s="222">
        <f>ROUND(I124*H124,2)</f>
        <v>0</v>
      </c>
      <c r="K124" s="223"/>
      <c r="L124" s="224"/>
      <c r="M124" s="225" t="s">
        <v>1</v>
      </c>
      <c r="N124" s="226" t="s">
        <v>37</v>
      </c>
      <c r="O124" s="70"/>
      <c r="P124" s="196">
        <f>O124*H124</f>
        <v>0</v>
      </c>
      <c r="Q124" s="196">
        <v>1</v>
      </c>
      <c r="R124" s="196">
        <f>Q124*H124</f>
        <v>50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160</v>
      </c>
      <c r="AT124" s="198" t="s">
        <v>156</v>
      </c>
      <c r="AU124" s="198" t="s">
        <v>82</v>
      </c>
      <c r="AY124" s="16" t="s">
        <v>118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80</v>
      </c>
      <c r="BK124" s="199">
        <f>ROUND(I124*H124,2)</f>
        <v>0</v>
      </c>
      <c r="BL124" s="16" t="s">
        <v>125</v>
      </c>
      <c r="BM124" s="198" t="s">
        <v>388</v>
      </c>
    </row>
    <row r="125" spans="1:65" s="2" customFormat="1">
      <c r="A125" s="33"/>
      <c r="B125" s="34"/>
      <c r="C125" s="35"/>
      <c r="D125" s="200" t="s">
        <v>127</v>
      </c>
      <c r="E125" s="35"/>
      <c r="F125" s="201" t="s">
        <v>356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127</v>
      </c>
      <c r="AU125" s="16" t="s">
        <v>82</v>
      </c>
    </row>
    <row r="126" spans="1:65" s="2" customFormat="1" ht="21.75" customHeight="1">
      <c r="A126" s="33"/>
      <c r="B126" s="34"/>
      <c r="C126" s="186" t="s">
        <v>136</v>
      </c>
      <c r="D126" s="186" t="s">
        <v>121</v>
      </c>
      <c r="E126" s="187" t="s">
        <v>151</v>
      </c>
      <c r="F126" s="188" t="s">
        <v>152</v>
      </c>
      <c r="G126" s="189" t="s">
        <v>133</v>
      </c>
      <c r="H126" s="190">
        <v>0.02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37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125</v>
      </c>
      <c r="AT126" s="198" t="s">
        <v>121</v>
      </c>
      <c r="AU126" s="198" t="s">
        <v>82</v>
      </c>
      <c r="AY126" s="16" t="s">
        <v>118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80</v>
      </c>
      <c r="BK126" s="199">
        <f>ROUND(I126*H126,2)</f>
        <v>0</v>
      </c>
      <c r="BL126" s="16" t="s">
        <v>125</v>
      </c>
      <c r="BM126" s="198" t="s">
        <v>389</v>
      </c>
    </row>
    <row r="127" spans="1:65" s="2" customFormat="1" ht="48.75">
      <c r="A127" s="33"/>
      <c r="B127" s="34"/>
      <c r="C127" s="35"/>
      <c r="D127" s="200" t="s">
        <v>127</v>
      </c>
      <c r="E127" s="35"/>
      <c r="F127" s="201" t="s">
        <v>154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127</v>
      </c>
      <c r="AU127" s="16" t="s">
        <v>82</v>
      </c>
    </row>
    <row r="128" spans="1:65" s="2" customFormat="1" ht="21.75" customHeight="1">
      <c r="A128" s="33"/>
      <c r="B128" s="34"/>
      <c r="C128" s="216" t="s">
        <v>125</v>
      </c>
      <c r="D128" s="216" t="s">
        <v>156</v>
      </c>
      <c r="E128" s="217" t="s">
        <v>390</v>
      </c>
      <c r="F128" s="218" t="s">
        <v>391</v>
      </c>
      <c r="G128" s="219" t="s">
        <v>159</v>
      </c>
      <c r="H128" s="220">
        <v>34</v>
      </c>
      <c r="I128" s="221"/>
      <c r="J128" s="222">
        <f>ROUND(I128*H128,2)</f>
        <v>0</v>
      </c>
      <c r="K128" s="223"/>
      <c r="L128" s="224"/>
      <c r="M128" s="225" t="s">
        <v>1</v>
      </c>
      <c r="N128" s="226" t="s">
        <v>37</v>
      </c>
      <c r="O128" s="70"/>
      <c r="P128" s="196">
        <f>O128*H128</f>
        <v>0</v>
      </c>
      <c r="Q128" s="196">
        <v>0.30399999999999999</v>
      </c>
      <c r="R128" s="196">
        <f>Q128*H128</f>
        <v>10.336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160</v>
      </c>
      <c r="AT128" s="198" t="s">
        <v>156</v>
      </c>
      <c r="AU128" s="198" t="s">
        <v>82</v>
      </c>
      <c r="AY128" s="16" t="s">
        <v>118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80</v>
      </c>
      <c r="BK128" s="199">
        <f>ROUND(I128*H128,2)</f>
        <v>0</v>
      </c>
      <c r="BL128" s="16" t="s">
        <v>125</v>
      </c>
      <c r="BM128" s="198" t="s">
        <v>392</v>
      </c>
    </row>
    <row r="129" spans="1:65" s="2" customFormat="1">
      <c r="A129" s="33"/>
      <c r="B129" s="34"/>
      <c r="C129" s="35"/>
      <c r="D129" s="200" t="s">
        <v>127</v>
      </c>
      <c r="E129" s="35"/>
      <c r="F129" s="201" t="s">
        <v>391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127</v>
      </c>
      <c r="AU129" s="16" t="s">
        <v>82</v>
      </c>
    </row>
    <row r="130" spans="1:65" s="2" customFormat="1" ht="21.75" customHeight="1">
      <c r="A130" s="33"/>
      <c r="B130" s="34"/>
      <c r="C130" s="216" t="s">
        <v>119</v>
      </c>
      <c r="D130" s="216" t="s">
        <v>156</v>
      </c>
      <c r="E130" s="217" t="s">
        <v>282</v>
      </c>
      <c r="F130" s="218" t="s">
        <v>283</v>
      </c>
      <c r="G130" s="219" t="s">
        <v>159</v>
      </c>
      <c r="H130" s="220">
        <v>136</v>
      </c>
      <c r="I130" s="221"/>
      <c r="J130" s="222">
        <f>ROUND(I130*H130,2)</f>
        <v>0</v>
      </c>
      <c r="K130" s="223"/>
      <c r="L130" s="224"/>
      <c r="M130" s="225" t="s">
        <v>1</v>
      </c>
      <c r="N130" s="226" t="s">
        <v>37</v>
      </c>
      <c r="O130" s="70"/>
      <c r="P130" s="196">
        <f>O130*H130</f>
        <v>0</v>
      </c>
      <c r="Q130" s="196">
        <v>1.0499999999999999E-3</v>
      </c>
      <c r="R130" s="196">
        <f>Q130*H130</f>
        <v>0.14279999999999998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160</v>
      </c>
      <c r="AT130" s="198" t="s">
        <v>156</v>
      </c>
      <c r="AU130" s="198" t="s">
        <v>82</v>
      </c>
      <c r="AY130" s="16" t="s">
        <v>118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80</v>
      </c>
      <c r="BK130" s="199">
        <f>ROUND(I130*H130,2)</f>
        <v>0</v>
      </c>
      <c r="BL130" s="16" t="s">
        <v>125</v>
      </c>
      <c r="BM130" s="198" t="s">
        <v>393</v>
      </c>
    </row>
    <row r="131" spans="1:65" s="2" customFormat="1" ht="19.5">
      <c r="A131" s="33"/>
      <c r="B131" s="34"/>
      <c r="C131" s="35"/>
      <c r="D131" s="200" t="s">
        <v>127</v>
      </c>
      <c r="E131" s="35"/>
      <c r="F131" s="201" t="s">
        <v>283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82</v>
      </c>
    </row>
    <row r="132" spans="1:65" s="2" customFormat="1" ht="16.5" customHeight="1">
      <c r="A132" s="33"/>
      <c r="B132" s="34"/>
      <c r="C132" s="216" t="s">
        <v>150</v>
      </c>
      <c r="D132" s="216" t="s">
        <v>156</v>
      </c>
      <c r="E132" s="217" t="s">
        <v>394</v>
      </c>
      <c r="F132" s="218" t="s">
        <v>395</v>
      </c>
      <c r="G132" s="219" t="s">
        <v>159</v>
      </c>
      <c r="H132" s="220">
        <v>136</v>
      </c>
      <c r="I132" s="221"/>
      <c r="J132" s="222">
        <f>ROUND(I132*H132,2)</f>
        <v>0</v>
      </c>
      <c r="K132" s="223"/>
      <c r="L132" s="224"/>
      <c r="M132" s="225" t="s">
        <v>1</v>
      </c>
      <c r="N132" s="226" t="s">
        <v>37</v>
      </c>
      <c r="O132" s="70"/>
      <c r="P132" s="196">
        <f>O132*H132</f>
        <v>0</v>
      </c>
      <c r="Q132" s="196">
        <v>2.0000000000000002E-5</v>
      </c>
      <c r="R132" s="196">
        <f>Q132*H132</f>
        <v>2.7200000000000002E-3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160</v>
      </c>
      <c r="AT132" s="198" t="s">
        <v>156</v>
      </c>
      <c r="AU132" s="198" t="s">
        <v>82</v>
      </c>
      <c r="AY132" s="16" t="s">
        <v>118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80</v>
      </c>
      <c r="BK132" s="199">
        <f>ROUND(I132*H132,2)</f>
        <v>0</v>
      </c>
      <c r="BL132" s="16" t="s">
        <v>125</v>
      </c>
      <c r="BM132" s="198" t="s">
        <v>396</v>
      </c>
    </row>
    <row r="133" spans="1:65" s="2" customFormat="1">
      <c r="A133" s="33"/>
      <c r="B133" s="34"/>
      <c r="C133" s="35"/>
      <c r="D133" s="200" t="s">
        <v>127</v>
      </c>
      <c r="E133" s="35"/>
      <c r="F133" s="201" t="s">
        <v>395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127</v>
      </c>
      <c r="AU133" s="16" t="s">
        <v>82</v>
      </c>
    </row>
    <row r="134" spans="1:65" s="2" customFormat="1" ht="21.75" customHeight="1">
      <c r="A134" s="33"/>
      <c r="B134" s="34"/>
      <c r="C134" s="216" t="s">
        <v>155</v>
      </c>
      <c r="D134" s="216" t="s">
        <v>156</v>
      </c>
      <c r="E134" s="217" t="s">
        <v>397</v>
      </c>
      <c r="F134" s="218" t="s">
        <v>398</v>
      </c>
      <c r="G134" s="219" t="s">
        <v>159</v>
      </c>
      <c r="H134" s="220">
        <v>68</v>
      </c>
      <c r="I134" s="221"/>
      <c r="J134" s="222">
        <f>ROUND(I134*H134,2)</f>
        <v>0</v>
      </c>
      <c r="K134" s="223"/>
      <c r="L134" s="224"/>
      <c r="M134" s="225" t="s">
        <v>1</v>
      </c>
      <c r="N134" s="226" t="s">
        <v>37</v>
      </c>
      <c r="O134" s="70"/>
      <c r="P134" s="196">
        <f>O134*H134</f>
        <v>0</v>
      </c>
      <c r="Q134" s="196">
        <v>1.4999999999999999E-4</v>
      </c>
      <c r="R134" s="196">
        <f>Q134*H134</f>
        <v>1.0199999999999999E-2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160</v>
      </c>
      <c r="AT134" s="198" t="s">
        <v>156</v>
      </c>
      <c r="AU134" s="198" t="s">
        <v>82</v>
      </c>
      <c r="AY134" s="16" t="s">
        <v>118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80</v>
      </c>
      <c r="BK134" s="199">
        <f>ROUND(I134*H134,2)</f>
        <v>0</v>
      </c>
      <c r="BL134" s="16" t="s">
        <v>125</v>
      </c>
      <c r="BM134" s="198" t="s">
        <v>399</v>
      </c>
    </row>
    <row r="135" spans="1:65" s="2" customFormat="1">
      <c r="A135" s="33"/>
      <c r="B135" s="34"/>
      <c r="C135" s="35"/>
      <c r="D135" s="200" t="s">
        <v>127</v>
      </c>
      <c r="E135" s="35"/>
      <c r="F135" s="201" t="s">
        <v>398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82</v>
      </c>
    </row>
    <row r="136" spans="1:65" s="2" customFormat="1" ht="21.75" customHeight="1">
      <c r="A136" s="33"/>
      <c r="B136" s="34"/>
      <c r="C136" s="186" t="s">
        <v>160</v>
      </c>
      <c r="D136" s="186" t="s">
        <v>121</v>
      </c>
      <c r="E136" s="187" t="s">
        <v>400</v>
      </c>
      <c r="F136" s="188" t="s">
        <v>401</v>
      </c>
      <c r="G136" s="189" t="s">
        <v>133</v>
      </c>
      <c r="H136" s="190">
        <v>0.02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37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125</v>
      </c>
      <c r="AT136" s="198" t="s">
        <v>121</v>
      </c>
      <c r="AU136" s="198" t="s">
        <v>82</v>
      </c>
      <c r="AY136" s="16" t="s">
        <v>118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80</v>
      </c>
      <c r="BK136" s="199">
        <f>ROUND(I136*H136,2)</f>
        <v>0</v>
      </c>
      <c r="BL136" s="16" t="s">
        <v>125</v>
      </c>
      <c r="BM136" s="198" t="s">
        <v>402</v>
      </c>
    </row>
    <row r="137" spans="1:65" s="2" customFormat="1" ht="58.5">
      <c r="A137" s="33"/>
      <c r="B137" s="34"/>
      <c r="C137" s="35"/>
      <c r="D137" s="200" t="s">
        <v>127</v>
      </c>
      <c r="E137" s="35"/>
      <c r="F137" s="201" t="s">
        <v>403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127</v>
      </c>
      <c r="AU137" s="16" t="s">
        <v>82</v>
      </c>
    </row>
    <row r="138" spans="1:65" s="2" customFormat="1" ht="16.5" customHeight="1">
      <c r="A138" s="33"/>
      <c r="B138" s="34"/>
      <c r="C138" s="186" t="s">
        <v>165</v>
      </c>
      <c r="D138" s="186" t="s">
        <v>121</v>
      </c>
      <c r="E138" s="187" t="s">
        <v>176</v>
      </c>
      <c r="F138" s="188" t="s">
        <v>177</v>
      </c>
      <c r="G138" s="189" t="s">
        <v>159</v>
      </c>
      <c r="H138" s="190">
        <v>2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37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125</v>
      </c>
      <c r="AT138" s="198" t="s">
        <v>121</v>
      </c>
      <c r="AU138" s="198" t="s">
        <v>82</v>
      </c>
      <c r="AY138" s="16" t="s">
        <v>118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80</v>
      </c>
      <c r="BK138" s="199">
        <f>ROUND(I138*H138,2)</f>
        <v>0</v>
      </c>
      <c r="BL138" s="16" t="s">
        <v>125</v>
      </c>
      <c r="BM138" s="198" t="s">
        <v>404</v>
      </c>
    </row>
    <row r="139" spans="1:65" s="2" customFormat="1" ht="29.25">
      <c r="A139" s="33"/>
      <c r="B139" s="34"/>
      <c r="C139" s="35"/>
      <c r="D139" s="200" t="s">
        <v>127</v>
      </c>
      <c r="E139" s="35"/>
      <c r="F139" s="201" t="s">
        <v>179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127</v>
      </c>
      <c r="AU139" s="16" t="s">
        <v>82</v>
      </c>
    </row>
    <row r="140" spans="1:65" s="2" customFormat="1" ht="16.5" customHeight="1">
      <c r="A140" s="33"/>
      <c r="B140" s="34"/>
      <c r="C140" s="186" t="s">
        <v>170</v>
      </c>
      <c r="D140" s="186" t="s">
        <v>121</v>
      </c>
      <c r="E140" s="187" t="s">
        <v>181</v>
      </c>
      <c r="F140" s="188" t="s">
        <v>182</v>
      </c>
      <c r="G140" s="189" t="s">
        <v>159</v>
      </c>
      <c r="H140" s="190">
        <v>10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37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125</v>
      </c>
      <c r="AT140" s="198" t="s">
        <v>121</v>
      </c>
      <c r="AU140" s="198" t="s">
        <v>82</v>
      </c>
      <c r="AY140" s="16" t="s">
        <v>118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80</v>
      </c>
      <c r="BK140" s="199">
        <f>ROUND(I140*H140,2)</f>
        <v>0</v>
      </c>
      <c r="BL140" s="16" t="s">
        <v>125</v>
      </c>
      <c r="BM140" s="198" t="s">
        <v>405</v>
      </c>
    </row>
    <row r="141" spans="1:65" s="2" customFormat="1" ht="29.25">
      <c r="A141" s="33"/>
      <c r="B141" s="34"/>
      <c r="C141" s="35"/>
      <c r="D141" s="200" t="s">
        <v>127</v>
      </c>
      <c r="E141" s="35"/>
      <c r="F141" s="201" t="s">
        <v>184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127</v>
      </c>
      <c r="AU141" s="16" t="s">
        <v>82</v>
      </c>
    </row>
    <row r="142" spans="1:65" s="2" customFormat="1" ht="21.75" customHeight="1">
      <c r="A142" s="33"/>
      <c r="B142" s="34"/>
      <c r="C142" s="186" t="s">
        <v>175</v>
      </c>
      <c r="D142" s="186" t="s">
        <v>121</v>
      </c>
      <c r="E142" s="187" t="s">
        <v>277</v>
      </c>
      <c r="F142" s="188" t="s">
        <v>278</v>
      </c>
      <c r="G142" s="189" t="s">
        <v>202</v>
      </c>
      <c r="H142" s="190">
        <v>8.4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37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125</v>
      </c>
      <c r="AT142" s="198" t="s">
        <v>121</v>
      </c>
      <c r="AU142" s="198" t="s">
        <v>82</v>
      </c>
      <c r="AY142" s="16" t="s">
        <v>118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80</v>
      </c>
      <c r="BK142" s="199">
        <f>ROUND(I142*H142,2)</f>
        <v>0</v>
      </c>
      <c r="BL142" s="16" t="s">
        <v>125</v>
      </c>
      <c r="BM142" s="198" t="s">
        <v>406</v>
      </c>
    </row>
    <row r="143" spans="1:65" s="2" customFormat="1" ht="39">
      <c r="A143" s="33"/>
      <c r="B143" s="34"/>
      <c r="C143" s="35"/>
      <c r="D143" s="200" t="s">
        <v>127</v>
      </c>
      <c r="E143" s="35"/>
      <c r="F143" s="201" t="s">
        <v>280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127</v>
      </c>
      <c r="AU143" s="16" t="s">
        <v>82</v>
      </c>
    </row>
    <row r="144" spans="1:65" s="2" customFormat="1" ht="21.75" customHeight="1">
      <c r="A144" s="33"/>
      <c r="B144" s="34"/>
      <c r="C144" s="216" t="s">
        <v>180</v>
      </c>
      <c r="D144" s="216" t="s">
        <v>156</v>
      </c>
      <c r="E144" s="217" t="s">
        <v>286</v>
      </c>
      <c r="F144" s="218" t="s">
        <v>407</v>
      </c>
      <c r="G144" s="219" t="s">
        <v>202</v>
      </c>
      <c r="H144" s="220">
        <v>8.4</v>
      </c>
      <c r="I144" s="221"/>
      <c r="J144" s="222">
        <f>ROUND(I144*H144,2)</f>
        <v>0</v>
      </c>
      <c r="K144" s="223"/>
      <c r="L144" s="224"/>
      <c r="M144" s="225" t="s">
        <v>1</v>
      </c>
      <c r="N144" s="226" t="s">
        <v>37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160</v>
      </c>
      <c r="AT144" s="198" t="s">
        <v>156</v>
      </c>
      <c r="AU144" s="198" t="s">
        <v>82</v>
      </c>
      <c r="AY144" s="16" t="s">
        <v>118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80</v>
      </c>
      <c r="BK144" s="199">
        <f>ROUND(I144*H144,2)</f>
        <v>0</v>
      </c>
      <c r="BL144" s="16" t="s">
        <v>125</v>
      </c>
      <c r="BM144" s="198" t="s">
        <v>408</v>
      </c>
    </row>
    <row r="145" spans="1:65" s="2" customFormat="1">
      <c r="A145" s="33"/>
      <c r="B145" s="34"/>
      <c r="C145" s="35"/>
      <c r="D145" s="200" t="s">
        <v>127</v>
      </c>
      <c r="E145" s="35"/>
      <c r="F145" s="201" t="s">
        <v>289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127</v>
      </c>
      <c r="AU145" s="16" t="s">
        <v>82</v>
      </c>
    </row>
    <row r="146" spans="1:65" s="2" customFormat="1" ht="21.75" customHeight="1">
      <c r="A146" s="33"/>
      <c r="B146" s="34"/>
      <c r="C146" s="186" t="s">
        <v>185</v>
      </c>
      <c r="D146" s="186" t="s">
        <v>121</v>
      </c>
      <c r="E146" s="187" t="s">
        <v>409</v>
      </c>
      <c r="F146" s="188" t="s">
        <v>410</v>
      </c>
      <c r="G146" s="189" t="s">
        <v>202</v>
      </c>
      <c r="H146" s="190">
        <v>16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37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125</v>
      </c>
      <c r="AT146" s="198" t="s">
        <v>121</v>
      </c>
      <c r="AU146" s="198" t="s">
        <v>82</v>
      </c>
      <c r="AY146" s="16" t="s">
        <v>118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80</v>
      </c>
      <c r="BK146" s="199">
        <f>ROUND(I146*H146,2)</f>
        <v>0</v>
      </c>
      <c r="BL146" s="16" t="s">
        <v>125</v>
      </c>
      <c r="BM146" s="198" t="s">
        <v>411</v>
      </c>
    </row>
    <row r="147" spans="1:65" s="2" customFormat="1" ht="29.25">
      <c r="A147" s="33"/>
      <c r="B147" s="34"/>
      <c r="C147" s="35"/>
      <c r="D147" s="200" t="s">
        <v>127</v>
      </c>
      <c r="E147" s="35"/>
      <c r="F147" s="201" t="s">
        <v>412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127</v>
      </c>
      <c r="AU147" s="16" t="s">
        <v>82</v>
      </c>
    </row>
    <row r="148" spans="1:65" s="2" customFormat="1" ht="21.75" customHeight="1">
      <c r="A148" s="33"/>
      <c r="B148" s="34"/>
      <c r="C148" s="186" t="s">
        <v>190</v>
      </c>
      <c r="D148" s="186" t="s">
        <v>121</v>
      </c>
      <c r="E148" s="187" t="s">
        <v>413</v>
      </c>
      <c r="F148" s="188" t="s">
        <v>414</v>
      </c>
      <c r="G148" s="189" t="s">
        <v>202</v>
      </c>
      <c r="H148" s="190">
        <v>16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37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125</v>
      </c>
      <c r="AT148" s="198" t="s">
        <v>121</v>
      </c>
      <c r="AU148" s="198" t="s">
        <v>82</v>
      </c>
      <c r="AY148" s="16" t="s">
        <v>118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80</v>
      </c>
      <c r="BK148" s="199">
        <f>ROUND(I148*H148,2)</f>
        <v>0</v>
      </c>
      <c r="BL148" s="16" t="s">
        <v>125</v>
      </c>
      <c r="BM148" s="198" t="s">
        <v>415</v>
      </c>
    </row>
    <row r="149" spans="1:65" s="2" customFormat="1" ht="19.5">
      <c r="A149" s="33"/>
      <c r="B149" s="34"/>
      <c r="C149" s="35"/>
      <c r="D149" s="200" t="s">
        <v>127</v>
      </c>
      <c r="E149" s="35"/>
      <c r="F149" s="201" t="s">
        <v>416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127</v>
      </c>
      <c r="AU149" s="16" t="s">
        <v>82</v>
      </c>
    </row>
    <row r="150" spans="1:65" s="2" customFormat="1" ht="21.75" customHeight="1">
      <c r="A150" s="33"/>
      <c r="B150" s="34"/>
      <c r="C150" s="186" t="s">
        <v>8</v>
      </c>
      <c r="D150" s="186" t="s">
        <v>121</v>
      </c>
      <c r="E150" s="187" t="s">
        <v>417</v>
      </c>
      <c r="F150" s="188" t="s">
        <v>418</v>
      </c>
      <c r="G150" s="189" t="s">
        <v>124</v>
      </c>
      <c r="H150" s="190">
        <v>64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37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125</v>
      </c>
      <c r="AT150" s="198" t="s">
        <v>121</v>
      </c>
      <c r="AU150" s="198" t="s">
        <v>82</v>
      </c>
      <c r="AY150" s="16" t="s">
        <v>118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80</v>
      </c>
      <c r="BK150" s="199">
        <f>ROUND(I150*H150,2)</f>
        <v>0</v>
      </c>
      <c r="BL150" s="16" t="s">
        <v>125</v>
      </c>
      <c r="BM150" s="198" t="s">
        <v>419</v>
      </c>
    </row>
    <row r="151" spans="1:65" s="2" customFormat="1" ht="29.25">
      <c r="A151" s="33"/>
      <c r="B151" s="34"/>
      <c r="C151" s="35"/>
      <c r="D151" s="200" t="s">
        <v>127</v>
      </c>
      <c r="E151" s="35"/>
      <c r="F151" s="201" t="s">
        <v>420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127</v>
      </c>
      <c r="AU151" s="16" t="s">
        <v>82</v>
      </c>
    </row>
    <row r="152" spans="1:65" s="2" customFormat="1" ht="21.75" customHeight="1">
      <c r="A152" s="33"/>
      <c r="B152" s="34"/>
      <c r="C152" s="186" t="s">
        <v>199</v>
      </c>
      <c r="D152" s="186" t="s">
        <v>121</v>
      </c>
      <c r="E152" s="187" t="s">
        <v>421</v>
      </c>
      <c r="F152" s="188" t="s">
        <v>422</v>
      </c>
      <c r="G152" s="189" t="s">
        <v>202</v>
      </c>
      <c r="H152" s="190">
        <v>32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37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125</v>
      </c>
      <c r="AT152" s="198" t="s">
        <v>121</v>
      </c>
      <c r="AU152" s="198" t="s">
        <v>82</v>
      </c>
      <c r="AY152" s="16" t="s">
        <v>118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80</v>
      </c>
      <c r="BK152" s="199">
        <f>ROUND(I152*H152,2)</f>
        <v>0</v>
      </c>
      <c r="BL152" s="16" t="s">
        <v>125</v>
      </c>
      <c r="BM152" s="198" t="s">
        <v>423</v>
      </c>
    </row>
    <row r="153" spans="1:65" s="2" customFormat="1" ht="48.75">
      <c r="A153" s="33"/>
      <c r="B153" s="34"/>
      <c r="C153" s="35"/>
      <c r="D153" s="200" t="s">
        <v>127</v>
      </c>
      <c r="E153" s="35"/>
      <c r="F153" s="201" t="s">
        <v>424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127</v>
      </c>
      <c r="AU153" s="16" t="s">
        <v>82</v>
      </c>
    </row>
    <row r="154" spans="1:65" s="2" customFormat="1" ht="16.5" customHeight="1">
      <c r="A154" s="33"/>
      <c r="B154" s="34"/>
      <c r="C154" s="216" t="s">
        <v>206</v>
      </c>
      <c r="D154" s="216" t="s">
        <v>156</v>
      </c>
      <c r="E154" s="217" t="s">
        <v>425</v>
      </c>
      <c r="F154" s="218" t="s">
        <v>426</v>
      </c>
      <c r="G154" s="219" t="s">
        <v>427</v>
      </c>
      <c r="H154" s="220">
        <v>2.8</v>
      </c>
      <c r="I154" s="221"/>
      <c r="J154" s="222">
        <f>ROUND(I154*H154,2)</f>
        <v>0</v>
      </c>
      <c r="K154" s="223"/>
      <c r="L154" s="224"/>
      <c r="M154" s="225" t="s">
        <v>1</v>
      </c>
      <c r="N154" s="226" t="s">
        <v>37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160</v>
      </c>
      <c r="AT154" s="198" t="s">
        <v>156</v>
      </c>
      <c r="AU154" s="198" t="s">
        <v>82</v>
      </c>
      <c r="AY154" s="16" t="s">
        <v>118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80</v>
      </c>
      <c r="BK154" s="199">
        <f>ROUND(I154*H154,2)</f>
        <v>0</v>
      </c>
      <c r="BL154" s="16" t="s">
        <v>125</v>
      </c>
      <c r="BM154" s="198" t="s">
        <v>428</v>
      </c>
    </row>
    <row r="155" spans="1:65" s="2" customFormat="1">
      <c r="A155" s="33"/>
      <c r="B155" s="34"/>
      <c r="C155" s="35"/>
      <c r="D155" s="200" t="s">
        <v>127</v>
      </c>
      <c r="E155" s="35"/>
      <c r="F155" s="201" t="s">
        <v>426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127</v>
      </c>
      <c r="AU155" s="16" t="s">
        <v>82</v>
      </c>
    </row>
    <row r="156" spans="1:65" s="2" customFormat="1" ht="33" customHeight="1">
      <c r="A156" s="33"/>
      <c r="B156" s="34"/>
      <c r="C156" s="186" t="s">
        <v>212</v>
      </c>
      <c r="D156" s="186" t="s">
        <v>121</v>
      </c>
      <c r="E156" s="187" t="s">
        <v>429</v>
      </c>
      <c r="F156" s="188" t="s">
        <v>430</v>
      </c>
      <c r="G156" s="189" t="s">
        <v>124</v>
      </c>
      <c r="H156" s="190">
        <v>56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37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125</v>
      </c>
      <c r="AT156" s="198" t="s">
        <v>121</v>
      </c>
      <c r="AU156" s="198" t="s">
        <v>82</v>
      </c>
      <c r="AY156" s="16" t="s">
        <v>118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80</v>
      </c>
      <c r="BK156" s="199">
        <f>ROUND(I156*H156,2)</f>
        <v>0</v>
      </c>
      <c r="BL156" s="16" t="s">
        <v>125</v>
      </c>
      <c r="BM156" s="198" t="s">
        <v>431</v>
      </c>
    </row>
    <row r="157" spans="1:65" s="2" customFormat="1" ht="58.5">
      <c r="A157" s="33"/>
      <c r="B157" s="34"/>
      <c r="C157" s="35"/>
      <c r="D157" s="200" t="s">
        <v>127</v>
      </c>
      <c r="E157" s="35"/>
      <c r="F157" s="201" t="s">
        <v>432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127</v>
      </c>
      <c r="AU157" s="16" t="s">
        <v>82</v>
      </c>
    </row>
    <row r="158" spans="1:65" s="2" customFormat="1" ht="21.75" customHeight="1">
      <c r="A158" s="33"/>
      <c r="B158" s="34"/>
      <c r="C158" s="216" t="s">
        <v>218</v>
      </c>
      <c r="D158" s="216" t="s">
        <v>156</v>
      </c>
      <c r="E158" s="217" t="s">
        <v>342</v>
      </c>
      <c r="F158" s="218" t="s">
        <v>343</v>
      </c>
      <c r="G158" s="219" t="s">
        <v>323</v>
      </c>
      <c r="H158" s="220">
        <v>7</v>
      </c>
      <c r="I158" s="221"/>
      <c r="J158" s="222">
        <f>ROUND(I158*H158,2)</f>
        <v>0</v>
      </c>
      <c r="K158" s="223"/>
      <c r="L158" s="224"/>
      <c r="M158" s="225" t="s">
        <v>1</v>
      </c>
      <c r="N158" s="226" t="s">
        <v>37</v>
      </c>
      <c r="O158" s="70"/>
      <c r="P158" s="196">
        <f>O158*H158</f>
        <v>0</v>
      </c>
      <c r="Q158" s="196">
        <v>1</v>
      </c>
      <c r="R158" s="196">
        <f>Q158*H158</f>
        <v>7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160</v>
      </c>
      <c r="AT158" s="198" t="s">
        <v>156</v>
      </c>
      <c r="AU158" s="198" t="s">
        <v>82</v>
      </c>
      <c r="AY158" s="16" t="s">
        <v>118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80</v>
      </c>
      <c r="BK158" s="199">
        <f>ROUND(I158*H158,2)</f>
        <v>0</v>
      </c>
      <c r="BL158" s="16" t="s">
        <v>125</v>
      </c>
      <c r="BM158" s="198" t="s">
        <v>433</v>
      </c>
    </row>
    <row r="159" spans="1:65" s="2" customFormat="1">
      <c r="A159" s="33"/>
      <c r="B159" s="34"/>
      <c r="C159" s="35"/>
      <c r="D159" s="200" t="s">
        <v>127</v>
      </c>
      <c r="E159" s="35"/>
      <c r="F159" s="201" t="s">
        <v>343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127</v>
      </c>
      <c r="AU159" s="16" t="s">
        <v>82</v>
      </c>
    </row>
    <row r="160" spans="1:65" s="2" customFormat="1" ht="21.75" customHeight="1">
      <c r="A160" s="33"/>
      <c r="B160" s="34"/>
      <c r="C160" s="216" t="s">
        <v>223</v>
      </c>
      <c r="D160" s="216" t="s">
        <v>156</v>
      </c>
      <c r="E160" s="217" t="s">
        <v>346</v>
      </c>
      <c r="F160" s="218" t="s">
        <v>347</v>
      </c>
      <c r="G160" s="219" t="s">
        <v>323</v>
      </c>
      <c r="H160" s="220">
        <v>12</v>
      </c>
      <c r="I160" s="221"/>
      <c r="J160" s="222">
        <f>ROUND(I160*H160,2)</f>
        <v>0</v>
      </c>
      <c r="K160" s="223"/>
      <c r="L160" s="224"/>
      <c r="M160" s="225" t="s">
        <v>1</v>
      </c>
      <c r="N160" s="226" t="s">
        <v>37</v>
      </c>
      <c r="O160" s="70"/>
      <c r="P160" s="196">
        <f>O160*H160</f>
        <v>0</v>
      </c>
      <c r="Q160" s="196">
        <v>1</v>
      </c>
      <c r="R160" s="196">
        <f>Q160*H160</f>
        <v>12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160</v>
      </c>
      <c r="AT160" s="198" t="s">
        <v>156</v>
      </c>
      <c r="AU160" s="198" t="s">
        <v>82</v>
      </c>
      <c r="AY160" s="16" t="s">
        <v>118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80</v>
      </c>
      <c r="BK160" s="199">
        <f>ROUND(I160*H160,2)</f>
        <v>0</v>
      </c>
      <c r="BL160" s="16" t="s">
        <v>125</v>
      </c>
      <c r="BM160" s="198" t="s">
        <v>434</v>
      </c>
    </row>
    <row r="161" spans="1:65" s="2" customFormat="1">
      <c r="A161" s="33"/>
      <c r="B161" s="34"/>
      <c r="C161" s="35"/>
      <c r="D161" s="200" t="s">
        <v>127</v>
      </c>
      <c r="E161" s="35"/>
      <c r="F161" s="201" t="s">
        <v>347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127</v>
      </c>
      <c r="AU161" s="16" t="s">
        <v>82</v>
      </c>
    </row>
    <row r="162" spans="1:65" s="2" customFormat="1" ht="21.75" customHeight="1">
      <c r="A162" s="33"/>
      <c r="B162" s="34"/>
      <c r="C162" s="216" t="s">
        <v>7</v>
      </c>
      <c r="D162" s="216" t="s">
        <v>156</v>
      </c>
      <c r="E162" s="217" t="s">
        <v>435</v>
      </c>
      <c r="F162" s="218" t="s">
        <v>436</v>
      </c>
      <c r="G162" s="219" t="s">
        <v>323</v>
      </c>
      <c r="H162" s="220">
        <v>12</v>
      </c>
      <c r="I162" s="221"/>
      <c r="J162" s="222">
        <f>ROUND(I162*H162,2)</f>
        <v>0</v>
      </c>
      <c r="K162" s="223"/>
      <c r="L162" s="224"/>
      <c r="M162" s="225" t="s">
        <v>1</v>
      </c>
      <c r="N162" s="226" t="s">
        <v>37</v>
      </c>
      <c r="O162" s="70"/>
      <c r="P162" s="196">
        <f>O162*H162</f>
        <v>0</v>
      </c>
      <c r="Q162" s="196">
        <v>1</v>
      </c>
      <c r="R162" s="196">
        <f>Q162*H162</f>
        <v>12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160</v>
      </c>
      <c r="AT162" s="198" t="s">
        <v>156</v>
      </c>
      <c r="AU162" s="198" t="s">
        <v>82</v>
      </c>
      <c r="AY162" s="16" t="s">
        <v>118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80</v>
      </c>
      <c r="BK162" s="199">
        <f>ROUND(I162*H162,2)</f>
        <v>0</v>
      </c>
      <c r="BL162" s="16" t="s">
        <v>125</v>
      </c>
      <c r="BM162" s="198" t="s">
        <v>437</v>
      </c>
    </row>
    <row r="163" spans="1:65" s="2" customFormat="1">
      <c r="A163" s="33"/>
      <c r="B163" s="34"/>
      <c r="C163" s="35"/>
      <c r="D163" s="200" t="s">
        <v>127</v>
      </c>
      <c r="E163" s="35"/>
      <c r="F163" s="201" t="s">
        <v>436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127</v>
      </c>
      <c r="AU163" s="16" t="s">
        <v>82</v>
      </c>
    </row>
    <row r="164" spans="1:65" s="2" customFormat="1" ht="16.5" customHeight="1">
      <c r="A164" s="33"/>
      <c r="B164" s="34"/>
      <c r="C164" s="216" t="s">
        <v>232</v>
      </c>
      <c r="D164" s="216" t="s">
        <v>156</v>
      </c>
      <c r="E164" s="217" t="s">
        <v>438</v>
      </c>
      <c r="F164" s="218" t="s">
        <v>439</v>
      </c>
      <c r="G164" s="219" t="s">
        <v>323</v>
      </c>
      <c r="H164" s="220">
        <v>10</v>
      </c>
      <c r="I164" s="221"/>
      <c r="J164" s="222">
        <f>ROUND(I164*H164,2)</f>
        <v>0</v>
      </c>
      <c r="K164" s="223"/>
      <c r="L164" s="224"/>
      <c r="M164" s="225" t="s">
        <v>1</v>
      </c>
      <c r="N164" s="226" t="s">
        <v>37</v>
      </c>
      <c r="O164" s="70"/>
      <c r="P164" s="196">
        <f>O164*H164</f>
        <v>0</v>
      </c>
      <c r="Q164" s="196">
        <v>1</v>
      </c>
      <c r="R164" s="196">
        <f>Q164*H164</f>
        <v>10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160</v>
      </c>
      <c r="AT164" s="198" t="s">
        <v>156</v>
      </c>
      <c r="AU164" s="198" t="s">
        <v>82</v>
      </c>
      <c r="AY164" s="16" t="s">
        <v>118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80</v>
      </c>
      <c r="BK164" s="199">
        <f>ROUND(I164*H164,2)</f>
        <v>0</v>
      </c>
      <c r="BL164" s="16" t="s">
        <v>125</v>
      </c>
      <c r="BM164" s="198" t="s">
        <v>440</v>
      </c>
    </row>
    <row r="165" spans="1:65" s="2" customFormat="1">
      <c r="A165" s="33"/>
      <c r="B165" s="34"/>
      <c r="C165" s="35"/>
      <c r="D165" s="200" t="s">
        <v>127</v>
      </c>
      <c r="E165" s="35"/>
      <c r="F165" s="201" t="s">
        <v>439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127</v>
      </c>
      <c r="AU165" s="16" t="s">
        <v>82</v>
      </c>
    </row>
    <row r="166" spans="1:65" s="2" customFormat="1" ht="21.75" customHeight="1">
      <c r="A166" s="33"/>
      <c r="B166" s="34"/>
      <c r="C166" s="186" t="s">
        <v>237</v>
      </c>
      <c r="D166" s="186" t="s">
        <v>121</v>
      </c>
      <c r="E166" s="187" t="s">
        <v>441</v>
      </c>
      <c r="F166" s="188" t="s">
        <v>442</v>
      </c>
      <c r="G166" s="189" t="s">
        <v>202</v>
      </c>
      <c r="H166" s="190">
        <v>16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37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125</v>
      </c>
      <c r="AT166" s="198" t="s">
        <v>121</v>
      </c>
      <c r="AU166" s="198" t="s">
        <v>82</v>
      </c>
      <c r="AY166" s="16" t="s">
        <v>118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80</v>
      </c>
      <c r="BK166" s="199">
        <f>ROUND(I166*H166,2)</f>
        <v>0</v>
      </c>
      <c r="BL166" s="16" t="s">
        <v>125</v>
      </c>
      <c r="BM166" s="198" t="s">
        <v>443</v>
      </c>
    </row>
    <row r="167" spans="1:65" s="2" customFormat="1" ht="58.5">
      <c r="A167" s="33"/>
      <c r="B167" s="34"/>
      <c r="C167" s="35"/>
      <c r="D167" s="200" t="s">
        <v>127</v>
      </c>
      <c r="E167" s="35"/>
      <c r="F167" s="201" t="s">
        <v>444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127</v>
      </c>
      <c r="AU167" s="16" t="s">
        <v>82</v>
      </c>
    </row>
    <row r="168" spans="1:65" s="2" customFormat="1" ht="16.5" customHeight="1">
      <c r="A168" s="33"/>
      <c r="B168" s="34"/>
      <c r="C168" s="216" t="s">
        <v>242</v>
      </c>
      <c r="D168" s="216" t="s">
        <v>156</v>
      </c>
      <c r="E168" s="217" t="s">
        <v>445</v>
      </c>
      <c r="F168" s="218" t="s">
        <v>446</v>
      </c>
      <c r="G168" s="219" t="s">
        <v>202</v>
      </c>
      <c r="H168" s="220">
        <v>16</v>
      </c>
      <c r="I168" s="221"/>
      <c r="J168" s="222">
        <f>ROUND(I168*H168,2)</f>
        <v>0</v>
      </c>
      <c r="K168" s="223"/>
      <c r="L168" s="224"/>
      <c r="M168" s="225" t="s">
        <v>1</v>
      </c>
      <c r="N168" s="226" t="s">
        <v>37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160</v>
      </c>
      <c r="AT168" s="198" t="s">
        <v>156</v>
      </c>
      <c r="AU168" s="198" t="s">
        <v>82</v>
      </c>
      <c r="AY168" s="16" t="s">
        <v>118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80</v>
      </c>
      <c r="BK168" s="199">
        <f>ROUND(I168*H168,2)</f>
        <v>0</v>
      </c>
      <c r="BL168" s="16" t="s">
        <v>125</v>
      </c>
      <c r="BM168" s="198" t="s">
        <v>447</v>
      </c>
    </row>
    <row r="169" spans="1:65" s="2" customFormat="1">
      <c r="A169" s="33"/>
      <c r="B169" s="34"/>
      <c r="C169" s="35"/>
      <c r="D169" s="200" t="s">
        <v>127</v>
      </c>
      <c r="E169" s="35"/>
      <c r="F169" s="201" t="s">
        <v>446</v>
      </c>
      <c r="G169" s="35"/>
      <c r="H169" s="35"/>
      <c r="I169" s="202"/>
      <c r="J169" s="35"/>
      <c r="K169" s="35"/>
      <c r="L169" s="38"/>
      <c r="M169" s="203"/>
      <c r="N169" s="20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127</v>
      </c>
      <c r="AU169" s="16" t="s">
        <v>82</v>
      </c>
    </row>
    <row r="170" spans="1:65" s="2" customFormat="1" ht="21.75" customHeight="1">
      <c r="A170" s="33"/>
      <c r="B170" s="34"/>
      <c r="C170" s="216" t="s">
        <v>247</v>
      </c>
      <c r="D170" s="216" t="s">
        <v>156</v>
      </c>
      <c r="E170" s="217" t="s">
        <v>448</v>
      </c>
      <c r="F170" s="218" t="s">
        <v>449</v>
      </c>
      <c r="G170" s="219" t="s">
        <v>143</v>
      </c>
      <c r="H170" s="220">
        <v>4</v>
      </c>
      <c r="I170" s="221"/>
      <c r="J170" s="222">
        <f>ROUND(I170*H170,2)</f>
        <v>0</v>
      </c>
      <c r="K170" s="223"/>
      <c r="L170" s="224"/>
      <c r="M170" s="225" t="s">
        <v>1</v>
      </c>
      <c r="N170" s="226" t="s">
        <v>37</v>
      </c>
      <c r="O170" s="70"/>
      <c r="P170" s="196">
        <f>O170*H170</f>
        <v>0</v>
      </c>
      <c r="Q170" s="196">
        <v>2.4289999999999998</v>
      </c>
      <c r="R170" s="196">
        <f>Q170*H170</f>
        <v>9.7159999999999993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160</v>
      </c>
      <c r="AT170" s="198" t="s">
        <v>156</v>
      </c>
      <c r="AU170" s="198" t="s">
        <v>82</v>
      </c>
      <c r="AY170" s="16" t="s">
        <v>118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80</v>
      </c>
      <c r="BK170" s="199">
        <f>ROUND(I170*H170,2)</f>
        <v>0</v>
      </c>
      <c r="BL170" s="16" t="s">
        <v>125</v>
      </c>
      <c r="BM170" s="198" t="s">
        <v>450</v>
      </c>
    </row>
    <row r="171" spans="1:65" s="2" customFormat="1">
      <c r="A171" s="33"/>
      <c r="B171" s="34"/>
      <c r="C171" s="35"/>
      <c r="D171" s="200" t="s">
        <v>127</v>
      </c>
      <c r="E171" s="35"/>
      <c r="F171" s="201" t="s">
        <v>449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127</v>
      </c>
      <c r="AU171" s="16" t="s">
        <v>82</v>
      </c>
    </row>
    <row r="172" spans="1:65" s="2" customFormat="1" ht="21.75" customHeight="1">
      <c r="A172" s="33"/>
      <c r="B172" s="34"/>
      <c r="C172" s="186" t="s">
        <v>252</v>
      </c>
      <c r="D172" s="186" t="s">
        <v>121</v>
      </c>
      <c r="E172" s="187" t="s">
        <v>451</v>
      </c>
      <c r="F172" s="188" t="s">
        <v>452</v>
      </c>
      <c r="G172" s="189" t="s">
        <v>202</v>
      </c>
      <c r="H172" s="190">
        <v>20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37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125</v>
      </c>
      <c r="AT172" s="198" t="s">
        <v>121</v>
      </c>
      <c r="AU172" s="198" t="s">
        <v>82</v>
      </c>
      <c r="AY172" s="16" t="s">
        <v>118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80</v>
      </c>
      <c r="BK172" s="199">
        <f>ROUND(I172*H172,2)</f>
        <v>0</v>
      </c>
      <c r="BL172" s="16" t="s">
        <v>125</v>
      </c>
      <c r="BM172" s="198" t="s">
        <v>453</v>
      </c>
    </row>
    <row r="173" spans="1:65" s="2" customFormat="1" ht="58.5">
      <c r="A173" s="33"/>
      <c r="B173" s="34"/>
      <c r="C173" s="35"/>
      <c r="D173" s="200" t="s">
        <v>127</v>
      </c>
      <c r="E173" s="35"/>
      <c r="F173" s="201" t="s">
        <v>454</v>
      </c>
      <c r="G173" s="35"/>
      <c r="H173" s="35"/>
      <c r="I173" s="202"/>
      <c r="J173" s="35"/>
      <c r="K173" s="35"/>
      <c r="L173" s="38"/>
      <c r="M173" s="203"/>
      <c r="N173" s="204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127</v>
      </c>
      <c r="AU173" s="16" t="s">
        <v>82</v>
      </c>
    </row>
    <row r="174" spans="1:65" s="2" customFormat="1" ht="21.75" customHeight="1">
      <c r="A174" s="33"/>
      <c r="B174" s="34"/>
      <c r="C174" s="216" t="s">
        <v>257</v>
      </c>
      <c r="D174" s="216" t="s">
        <v>156</v>
      </c>
      <c r="E174" s="217" t="s">
        <v>455</v>
      </c>
      <c r="F174" s="218" t="s">
        <v>456</v>
      </c>
      <c r="G174" s="219" t="s">
        <v>202</v>
      </c>
      <c r="H174" s="220">
        <v>20</v>
      </c>
      <c r="I174" s="221"/>
      <c r="J174" s="222">
        <f>ROUND(I174*H174,2)</f>
        <v>0</v>
      </c>
      <c r="K174" s="223"/>
      <c r="L174" s="224"/>
      <c r="M174" s="225" t="s">
        <v>1</v>
      </c>
      <c r="N174" s="226" t="s">
        <v>37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160</v>
      </c>
      <c r="AT174" s="198" t="s">
        <v>156</v>
      </c>
      <c r="AU174" s="198" t="s">
        <v>82</v>
      </c>
      <c r="AY174" s="16" t="s">
        <v>118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80</v>
      </c>
      <c r="BK174" s="199">
        <f>ROUND(I174*H174,2)</f>
        <v>0</v>
      </c>
      <c r="BL174" s="16" t="s">
        <v>125</v>
      </c>
      <c r="BM174" s="198" t="s">
        <v>457</v>
      </c>
    </row>
    <row r="175" spans="1:65" s="2" customFormat="1">
      <c r="A175" s="33"/>
      <c r="B175" s="34"/>
      <c r="C175" s="35"/>
      <c r="D175" s="200" t="s">
        <v>127</v>
      </c>
      <c r="E175" s="35"/>
      <c r="F175" s="201" t="s">
        <v>456</v>
      </c>
      <c r="G175" s="35"/>
      <c r="H175" s="35"/>
      <c r="I175" s="202"/>
      <c r="J175" s="35"/>
      <c r="K175" s="35"/>
      <c r="L175" s="38"/>
      <c r="M175" s="203"/>
      <c r="N175" s="204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127</v>
      </c>
      <c r="AU175" s="16" t="s">
        <v>82</v>
      </c>
    </row>
    <row r="176" spans="1:65" s="2" customFormat="1" ht="21.75" customHeight="1">
      <c r="A176" s="33"/>
      <c r="B176" s="34"/>
      <c r="C176" s="216" t="s">
        <v>262</v>
      </c>
      <c r="D176" s="216" t="s">
        <v>156</v>
      </c>
      <c r="E176" s="217" t="s">
        <v>458</v>
      </c>
      <c r="F176" s="218" t="s">
        <v>459</v>
      </c>
      <c r="G176" s="219" t="s">
        <v>159</v>
      </c>
      <c r="H176" s="220">
        <v>2</v>
      </c>
      <c r="I176" s="221"/>
      <c r="J176" s="222">
        <f>ROUND(I176*H176,2)</f>
        <v>0</v>
      </c>
      <c r="K176" s="223"/>
      <c r="L176" s="224"/>
      <c r="M176" s="225" t="s">
        <v>1</v>
      </c>
      <c r="N176" s="226" t="s">
        <v>37</v>
      </c>
      <c r="O176" s="7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160</v>
      </c>
      <c r="AT176" s="198" t="s">
        <v>156</v>
      </c>
      <c r="AU176" s="198" t="s">
        <v>82</v>
      </c>
      <c r="AY176" s="16" t="s">
        <v>118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80</v>
      </c>
      <c r="BK176" s="199">
        <f>ROUND(I176*H176,2)</f>
        <v>0</v>
      </c>
      <c r="BL176" s="16" t="s">
        <v>125</v>
      </c>
      <c r="BM176" s="198" t="s">
        <v>460</v>
      </c>
    </row>
    <row r="177" spans="1:65" s="2" customFormat="1" ht="19.5">
      <c r="A177" s="33"/>
      <c r="B177" s="34"/>
      <c r="C177" s="35"/>
      <c r="D177" s="200" t="s">
        <v>127</v>
      </c>
      <c r="E177" s="35"/>
      <c r="F177" s="201" t="s">
        <v>459</v>
      </c>
      <c r="G177" s="35"/>
      <c r="H177" s="35"/>
      <c r="I177" s="202"/>
      <c r="J177" s="35"/>
      <c r="K177" s="35"/>
      <c r="L177" s="38"/>
      <c r="M177" s="203"/>
      <c r="N177" s="204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127</v>
      </c>
      <c r="AU177" s="16" t="s">
        <v>82</v>
      </c>
    </row>
    <row r="178" spans="1:65" s="2" customFormat="1" ht="21.75" customHeight="1">
      <c r="A178" s="33"/>
      <c r="B178" s="34"/>
      <c r="C178" s="216" t="s">
        <v>267</v>
      </c>
      <c r="D178" s="216" t="s">
        <v>156</v>
      </c>
      <c r="E178" s="217" t="s">
        <v>461</v>
      </c>
      <c r="F178" s="218" t="s">
        <v>462</v>
      </c>
      <c r="G178" s="219" t="s">
        <v>159</v>
      </c>
      <c r="H178" s="220">
        <v>1</v>
      </c>
      <c r="I178" s="221"/>
      <c r="J178" s="222">
        <f>ROUND(I178*H178,2)</f>
        <v>0</v>
      </c>
      <c r="K178" s="223"/>
      <c r="L178" s="224"/>
      <c r="M178" s="225" t="s">
        <v>1</v>
      </c>
      <c r="N178" s="226" t="s">
        <v>37</v>
      </c>
      <c r="O178" s="70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160</v>
      </c>
      <c r="AT178" s="198" t="s">
        <v>156</v>
      </c>
      <c r="AU178" s="198" t="s">
        <v>82</v>
      </c>
      <c r="AY178" s="16" t="s">
        <v>118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80</v>
      </c>
      <c r="BK178" s="199">
        <f>ROUND(I178*H178,2)</f>
        <v>0</v>
      </c>
      <c r="BL178" s="16" t="s">
        <v>125</v>
      </c>
      <c r="BM178" s="198" t="s">
        <v>463</v>
      </c>
    </row>
    <row r="179" spans="1:65" s="2" customFormat="1" ht="19.5">
      <c r="A179" s="33"/>
      <c r="B179" s="34"/>
      <c r="C179" s="35"/>
      <c r="D179" s="200" t="s">
        <v>127</v>
      </c>
      <c r="E179" s="35"/>
      <c r="F179" s="201" t="s">
        <v>462</v>
      </c>
      <c r="G179" s="35"/>
      <c r="H179" s="35"/>
      <c r="I179" s="202"/>
      <c r="J179" s="35"/>
      <c r="K179" s="35"/>
      <c r="L179" s="38"/>
      <c r="M179" s="203"/>
      <c r="N179" s="204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127</v>
      </c>
      <c r="AU179" s="16" t="s">
        <v>82</v>
      </c>
    </row>
    <row r="180" spans="1:65" s="2" customFormat="1" ht="21.75" customHeight="1">
      <c r="A180" s="33"/>
      <c r="B180" s="34"/>
      <c r="C180" s="216" t="s">
        <v>272</v>
      </c>
      <c r="D180" s="216" t="s">
        <v>156</v>
      </c>
      <c r="E180" s="217" t="s">
        <v>464</v>
      </c>
      <c r="F180" s="218" t="s">
        <v>465</v>
      </c>
      <c r="G180" s="219" t="s">
        <v>159</v>
      </c>
      <c r="H180" s="220">
        <v>2</v>
      </c>
      <c r="I180" s="221"/>
      <c r="J180" s="222">
        <f>ROUND(I180*H180,2)</f>
        <v>0</v>
      </c>
      <c r="K180" s="223"/>
      <c r="L180" s="224"/>
      <c r="M180" s="225" t="s">
        <v>1</v>
      </c>
      <c r="N180" s="226" t="s">
        <v>37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160</v>
      </c>
      <c r="AT180" s="198" t="s">
        <v>156</v>
      </c>
      <c r="AU180" s="198" t="s">
        <v>82</v>
      </c>
      <c r="AY180" s="16" t="s">
        <v>118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80</v>
      </c>
      <c r="BK180" s="199">
        <f>ROUND(I180*H180,2)</f>
        <v>0</v>
      </c>
      <c r="BL180" s="16" t="s">
        <v>125</v>
      </c>
      <c r="BM180" s="198" t="s">
        <v>466</v>
      </c>
    </row>
    <row r="181" spans="1:65" s="2" customFormat="1">
      <c r="A181" s="33"/>
      <c r="B181" s="34"/>
      <c r="C181" s="35"/>
      <c r="D181" s="200" t="s">
        <v>127</v>
      </c>
      <c r="E181" s="35"/>
      <c r="F181" s="201" t="s">
        <v>465</v>
      </c>
      <c r="G181" s="35"/>
      <c r="H181" s="35"/>
      <c r="I181" s="202"/>
      <c r="J181" s="35"/>
      <c r="K181" s="35"/>
      <c r="L181" s="38"/>
      <c r="M181" s="203"/>
      <c r="N181" s="204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127</v>
      </c>
      <c r="AU181" s="16" t="s">
        <v>82</v>
      </c>
    </row>
    <row r="182" spans="1:65" s="2" customFormat="1" ht="16.5" customHeight="1">
      <c r="A182" s="33"/>
      <c r="B182" s="34"/>
      <c r="C182" s="216" t="s">
        <v>276</v>
      </c>
      <c r="D182" s="216" t="s">
        <v>156</v>
      </c>
      <c r="E182" s="217" t="s">
        <v>467</v>
      </c>
      <c r="F182" s="218" t="s">
        <v>468</v>
      </c>
      <c r="G182" s="219" t="s">
        <v>202</v>
      </c>
      <c r="H182" s="220">
        <v>2</v>
      </c>
      <c r="I182" s="221"/>
      <c r="J182" s="222">
        <f>ROUND(I182*H182,2)</f>
        <v>0</v>
      </c>
      <c r="K182" s="223"/>
      <c r="L182" s="224"/>
      <c r="M182" s="225" t="s">
        <v>1</v>
      </c>
      <c r="N182" s="226" t="s">
        <v>37</v>
      </c>
      <c r="O182" s="70"/>
      <c r="P182" s="196">
        <f>O182*H182</f>
        <v>0</v>
      </c>
      <c r="Q182" s="196">
        <v>2.5899999999999999E-3</v>
      </c>
      <c r="R182" s="196">
        <f>Q182*H182</f>
        <v>5.1799999999999997E-3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160</v>
      </c>
      <c r="AT182" s="198" t="s">
        <v>156</v>
      </c>
      <c r="AU182" s="198" t="s">
        <v>82</v>
      </c>
      <c r="AY182" s="16" t="s">
        <v>118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80</v>
      </c>
      <c r="BK182" s="199">
        <f>ROUND(I182*H182,2)</f>
        <v>0</v>
      </c>
      <c r="BL182" s="16" t="s">
        <v>125</v>
      </c>
      <c r="BM182" s="198" t="s">
        <v>469</v>
      </c>
    </row>
    <row r="183" spans="1:65" s="2" customFormat="1">
      <c r="A183" s="33"/>
      <c r="B183" s="34"/>
      <c r="C183" s="35"/>
      <c r="D183" s="200" t="s">
        <v>127</v>
      </c>
      <c r="E183" s="35"/>
      <c r="F183" s="201" t="s">
        <v>468</v>
      </c>
      <c r="G183" s="35"/>
      <c r="H183" s="35"/>
      <c r="I183" s="202"/>
      <c r="J183" s="35"/>
      <c r="K183" s="35"/>
      <c r="L183" s="38"/>
      <c r="M183" s="203"/>
      <c r="N183" s="204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127</v>
      </c>
      <c r="AU183" s="16" t="s">
        <v>82</v>
      </c>
    </row>
    <row r="184" spans="1:65" s="2" customFormat="1" ht="21.75" customHeight="1">
      <c r="A184" s="33"/>
      <c r="B184" s="34"/>
      <c r="C184" s="216" t="s">
        <v>281</v>
      </c>
      <c r="D184" s="216" t="s">
        <v>156</v>
      </c>
      <c r="E184" s="217" t="s">
        <v>470</v>
      </c>
      <c r="F184" s="218" t="s">
        <v>471</v>
      </c>
      <c r="G184" s="219" t="s">
        <v>159</v>
      </c>
      <c r="H184" s="220">
        <v>2</v>
      </c>
      <c r="I184" s="221"/>
      <c r="J184" s="222">
        <f>ROUND(I184*H184,2)</f>
        <v>0</v>
      </c>
      <c r="K184" s="223"/>
      <c r="L184" s="224"/>
      <c r="M184" s="225" t="s">
        <v>1</v>
      </c>
      <c r="N184" s="226" t="s">
        <v>37</v>
      </c>
      <c r="O184" s="70"/>
      <c r="P184" s="196">
        <f>O184*H184</f>
        <v>0</v>
      </c>
      <c r="Q184" s="196">
        <v>1.054</v>
      </c>
      <c r="R184" s="196">
        <f>Q184*H184</f>
        <v>2.1080000000000001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160</v>
      </c>
      <c r="AT184" s="198" t="s">
        <v>156</v>
      </c>
      <c r="AU184" s="198" t="s">
        <v>82</v>
      </c>
      <c r="AY184" s="16" t="s">
        <v>118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80</v>
      </c>
      <c r="BK184" s="199">
        <f>ROUND(I184*H184,2)</f>
        <v>0</v>
      </c>
      <c r="BL184" s="16" t="s">
        <v>125</v>
      </c>
      <c r="BM184" s="198" t="s">
        <v>472</v>
      </c>
    </row>
    <row r="185" spans="1:65" s="2" customFormat="1">
      <c r="A185" s="33"/>
      <c r="B185" s="34"/>
      <c r="C185" s="35"/>
      <c r="D185" s="200" t="s">
        <v>127</v>
      </c>
      <c r="E185" s="35"/>
      <c r="F185" s="201" t="s">
        <v>471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127</v>
      </c>
      <c r="AU185" s="16" t="s">
        <v>82</v>
      </c>
    </row>
    <row r="186" spans="1:65" s="2" customFormat="1" ht="21.75" customHeight="1">
      <c r="A186" s="33"/>
      <c r="B186" s="34"/>
      <c r="C186" s="216" t="s">
        <v>285</v>
      </c>
      <c r="D186" s="216" t="s">
        <v>156</v>
      </c>
      <c r="E186" s="217" t="s">
        <v>473</v>
      </c>
      <c r="F186" s="218" t="s">
        <v>474</v>
      </c>
      <c r="G186" s="219" t="s">
        <v>159</v>
      </c>
      <c r="H186" s="220">
        <v>1</v>
      </c>
      <c r="I186" s="221"/>
      <c r="J186" s="222">
        <f>ROUND(I186*H186,2)</f>
        <v>0</v>
      </c>
      <c r="K186" s="223"/>
      <c r="L186" s="224"/>
      <c r="M186" s="225" t="s">
        <v>1</v>
      </c>
      <c r="N186" s="226" t="s">
        <v>37</v>
      </c>
      <c r="O186" s="70"/>
      <c r="P186" s="196">
        <f>O186*H186</f>
        <v>0</v>
      </c>
      <c r="Q186" s="196">
        <v>0.246</v>
      </c>
      <c r="R186" s="196">
        <f>Q186*H186</f>
        <v>0.246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160</v>
      </c>
      <c r="AT186" s="198" t="s">
        <v>156</v>
      </c>
      <c r="AU186" s="198" t="s">
        <v>82</v>
      </c>
      <c r="AY186" s="16" t="s">
        <v>118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80</v>
      </c>
      <c r="BK186" s="199">
        <f>ROUND(I186*H186,2)</f>
        <v>0</v>
      </c>
      <c r="BL186" s="16" t="s">
        <v>125</v>
      </c>
      <c r="BM186" s="198" t="s">
        <v>475</v>
      </c>
    </row>
    <row r="187" spans="1:65" s="2" customFormat="1">
      <c r="A187" s="33"/>
      <c r="B187" s="34"/>
      <c r="C187" s="35"/>
      <c r="D187" s="200" t="s">
        <v>127</v>
      </c>
      <c r="E187" s="35"/>
      <c r="F187" s="201" t="s">
        <v>474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127</v>
      </c>
      <c r="AU187" s="16" t="s">
        <v>82</v>
      </c>
    </row>
    <row r="188" spans="1:65" s="2" customFormat="1" ht="21.75" customHeight="1">
      <c r="A188" s="33"/>
      <c r="B188" s="34"/>
      <c r="C188" s="186" t="s">
        <v>290</v>
      </c>
      <c r="D188" s="186" t="s">
        <v>121</v>
      </c>
      <c r="E188" s="187" t="s">
        <v>476</v>
      </c>
      <c r="F188" s="188" t="s">
        <v>477</v>
      </c>
      <c r="G188" s="189" t="s">
        <v>202</v>
      </c>
      <c r="H188" s="190">
        <v>2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37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125</v>
      </c>
      <c r="AT188" s="198" t="s">
        <v>121</v>
      </c>
      <c r="AU188" s="198" t="s">
        <v>82</v>
      </c>
      <c r="AY188" s="16" t="s">
        <v>118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80</v>
      </c>
      <c r="BK188" s="199">
        <f>ROUND(I188*H188,2)</f>
        <v>0</v>
      </c>
      <c r="BL188" s="16" t="s">
        <v>125</v>
      </c>
      <c r="BM188" s="198" t="s">
        <v>478</v>
      </c>
    </row>
    <row r="189" spans="1:65" s="2" customFormat="1" ht="58.5">
      <c r="A189" s="33"/>
      <c r="B189" s="34"/>
      <c r="C189" s="35"/>
      <c r="D189" s="200" t="s">
        <v>127</v>
      </c>
      <c r="E189" s="35"/>
      <c r="F189" s="201" t="s">
        <v>479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127</v>
      </c>
      <c r="AU189" s="16" t="s">
        <v>82</v>
      </c>
    </row>
    <row r="190" spans="1:65" s="2" customFormat="1" ht="21.75" customHeight="1">
      <c r="A190" s="33"/>
      <c r="B190" s="34"/>
      <c r="C190" s="186" t="s">
        <v>295</v>
      </c>
      <c r="D190" s="186" t="s">
        <v>121</v>
      </c>
      <c r="E190" s="187" t="s">
        <v>480</v>
      </c>
      <c r="F190" s="188" t="s">
        <v>481</v>
      </c>
      <c r="G190" s="189" t="s">
        <v>202</v>
      </c>
      <c r="H190" s="190">
        <v>4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37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125</v>
      </c>
      <c r="AT190" s="198" t="s">
        <v>121</v>
      </c>
      <c r="AU190" s="198" t="s">
        <v>82</v>
      </c>
      <c r="AY190" s="16" t="s">
        <v>118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80</v>
      </c>
      <c r="BK190" s="199">
        <f>ROUND(I190*H190,2)</f>
        <v>0</v>
      </c>
      <c r="BL190" s="16" t="s">
        <v>125</v>
      </c>
      <c r="BM190" s="198" t="s">
        <v>482</v>
      </c>
    </row>
    <row r="191" spans="1:65" s="2" customFormat="1" ht="58.5">
      <c r="A191" s="33"/>
      <c r="B191" s="34"/>
      <c r="C191" s="35"/>
      <c r="D191" s="200" t="s">
        <v>127</v>
      </c>
      <c r="E191" s="35"/>
      <c r="F191" s="201" t="s">
        <v>483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127</v>
      </c>
      <c r="AU191" s="16" t="s">
        <v>82</v>
      </c>
    </row>
    <row r="192" spans="1:65" s="2" customFormat="1" ht="21.75" customHeight="1">
      <c r="A192" s="33"/>
      <c r="B192" s="34"/>
      <c r="C192" s="186" t="s">
        <v>301</v>
      </c>
      <c r="D192" s="186" t="s">
        <v>121</v>
      </c>
      <c r="E192" s="187" t="s">
        <v>484</v>
      </c>
      <c r="F192" s="188" t="s">
        <v>485</v>
      </c>
      <c r="G192" s="189" t="s">
        <v>486</v>
      </c>
      <c r="H192" s="190">
        <v>1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37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125</v>
      </c>
      <c r="AT192" s="198" t="s">
        <v>121</v>
      </c>
      <c r="AU192" s="198" t="s">
        <v>82</v>
      </c>
      <c r="AY192" s="16" t="s">
        <v>118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80</v>
      </c>
      <c r="BK192" s="199">
        <f>ROUND(I192*H192,2)</f>
        <v>0</v>
      </c>
      <c r="BL192" s="16" t="s">
        <v>125</v>
      </c>
      <c r="BM192" s="198" t="s">
        <v>487</v>
      </c>
    </row>
    <row r="193" spans="1:65" s="2" customFormat="1" ht="58.5">
      <c r="A193" s="33"/>
      <c r="B193" s="34"/>
      <c r="C193" s="35"/>
      <c r="D193" s="200" t="s">
        <v>127</v>
      </c>
      <c r="E193" s="35"/>
      <c r="F193" s="201" t="s">
        <v>488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127</v>
      </c>
      <c r="AU193" s="16" t="s">
        <v>82</v>
      </c>
    </row>
    <row r="194" spans="1:65" s="2" customFormat="1" ht="21.75" customHeight="1">
      <c r="A194" s="33"/>
      <c r="B194" s="34"/>
      <c r="C194" s="186" t="s">
        <v>306</v>
      </c>
      <c r="D194" s="186" t="s">
        <v>121</v>
      </c>
      <c r="E194" s="187" t="s">
        <v>489</v>
      </c>
      <c r="F194" s="188" t="s">
        <v>490</v>
      </c>
      <c r="G194" s="189" t="s">
        <v>124</v>
      </c>
      <c r="H194" s="190">
        <v>30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37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125</v>
      </c>
      <c r="AT194" s="198" t="s">
        <v>121</v>
      </c>
      <c r="AU194" s="198" t="s">
        <v>82</v>
      </c>
      <c r="AY194" s="16" t="s">
        <v>118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80</v>
      </c>
      <c r="BK194" s="199">
        <f>ROUND(I194*H194,2)</f>
        <v>0</v>
      </c>
      <c r="BL194" s="16" t="s">
        <v>125</v>
      </c>
      <c r="BM194" s="198" t="s">
        <v>491</v>
      </c>
    </row>
    <row r="195" spans="1:65" s="2" customFormat="1" ht="39">
      <c r="A195" s="33"/>
      <c r="B195" s="34"/>
      <c r="C195" s="35"/>
      <c r="D195" s="200" t="s">
        <v>127</v>
      </c>
      <c r="E195" s="35"/>
      <c r="F195" s="201" t="s">
        <v>492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127</v>
      </c>
      <c r="AU195" s="16" t="s">
        <v>82</v>
      </c>
    </row>
    <row r="196" spans="1:65" s="2" customFormat="1" ht="16.5" customHeight="1">
      <c r="A196" s="33"/>
      <c r="B196" s="34"/>
      <c r="C196" s="216" t="s">
        <v>311</v>
      </c>
      <c r="D196" s="216" t="s">
        <v>156</v>
      </c>
      <c r="E196" s="217" t="s">
        <v>493</v>
      </c>
      <c r="F196" s="218" t="s">
        <v>494</v>
      </c>
      <c r="G196" s="219" t="s">
        <v>124</v>
      </c>
      <c r="H196" s="220">
        <v>100</v>
      </c>
      <c r="I196" s="221"/>
      <c r="J196" s="222">
        <f>ROUND(I196*H196,2)</f>
        <v>0</v>
      </c>
      <c r="K196" s="223"/>
      <c r="L196" s="224"/>
      <c r="M196" s="225" t="s">
        <v>1</v>
      </c>
      <c r="N196" s="226" t="s">
        <v>37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160</v>
      </c>
      <c r="AT196" s="198" t="s">
        <v>156</v>
      </c>
      <c r="AU196" s="198" t="s">
        <v>82</v>
      </c>
      <c r="AY196" s="16" t="s">
        <v>118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80</v>
      </c>
      <c r="BK196" s="199">
        <f>ROUND(I196*H196,2)</f>
        <v>0</v>
      </c>
      <c r="BL196" s="16" t="s">
        <v>125</v>
      </c>
      <c r="BM196" s="198" t="s">
        <v>495</v>
      </c>
    </row>
    <row r="197" spans="1:65" s="2" customFormat="1">
      <c r="A197" s="33"/>
      <c r="B197" s="34"/>
      <c r="C197" s="35"/>
      <c r="D197" s="200" t="s">
        <v>127</v>
      </c>
      <c r="E197" s="35"/>
      <c r="F197" s="201" t="s">
        <v>494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127</v>
      </c>
      <c r="AU197" s="16" t="s">
        <v>82</v>
      </c>
    </row>
    <row r="198" spans="1:65" s="2" customFormat="1" ht="16.5" customHeight="1">
      <c r="A198" s="33"/>
      <c r="B198" s="34"/>
      <c r="C198" s="216" t="s">
        <v>315</v>
      </c>
      <c r="D198" s="216" t="s">
        <v>156</v>
      </c>
      <c r="E198" s="217" t="s">
        <v>496</v>
      </c>
      <c r="F198" s="218" t="s">
        <v>497</v>
      </c>
      <c r="G198" s="219" t="s">
        <v>323</v>
      </c>
      <c r="H198" s="220">
        <v>10</v>
      </c>
      <c r="I198" s="221"/>
      <c r="J198" s="222">
        <f>ROUND(I198*H198,2)</f>
        <v>0</v>
      </c>
      <c r="K198" s="223"/>
      <c r="L198" s="224"/>
      <c r="M198" s="225" t="s">
        <v>1</v>
      </c>
      <c r="N198" s="226" t="s">
        <v>37</v>
      </c>
      <c r="O198" s="70"/>
      <c r="P198" s="196">
        <f>O198*H198</f>
        <v>0</v>
      </c>
      <c r="Q198" s="196">
        <v>1</v>
      </c>
      <c r="R198" s="196">
        <f>Q198*H198</f>
        <v>10</v>
      </c>
      <c r="S198" s="196">
        <v>0</v>
      </c>
      <c r="T198" s="19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8" t="s">
        <v>160</v>
      </c>
      <c r="AT198" s="198" t="s">
        <v>156</v>
      </c>
      <c r="AU198" s="198" t="s">
        <v>82</v>
      </c>
      <c r="AY198" s="16" t="s">
        <v>118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6" t="s">
        <v>80</v>
      </c>
      <c r="BK198" s="199">
        <f>ROUND(I198*H198,2)</f>
        <v>0</v>
      </c>
      <c r="BL198" s="16" t="s">
        <v>125</v>
      </c>
      <c r="BM198" s="198" t="s">
        <v>498</v>
      </c>
    </row>
    <row r="199" spans="1:65" s="2" customFormat="1">
      <c r="A199" s="33"/>
      <c r="B199" s="34"/>
      <c r="C199" s="35"/>
      <c r="D199" s="200" t="s">
        <v>127</v>
      </c>
      <c r="E199" s="35"/>
      <c r="F199" s="201" t="s">
        <v>497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127</v>
      </c>
      <c r="AU199" s="16" t="s">
        <v>82</v>
      </c>
    </row>
    <row r="200" spans="1:65" s="2" customFormat="1" ht="21.75" customHeight="1">
      <c r="A200" s="33"/>
      <c r="B200" s="34"/>
      <c r="C200" s="216" t="s">
        <v>320</v>
      </c>
      <c r="D200" s="216" t="s">
        <v>156</v>
      </c>
      <c r="E200" s="217" t="s">
        <v>499</v>
      </c>
      <c r="F200" s="218" t="s">
        <v>500</v>
      </c>
      <c r="G200" s="219" t="s">
        <v>159</v>
      </c>
      <c r="H200" s="220">
        <v>10</v>
      </c>
      <c r="I200" s="221"/>
      <c r="J200" s="222">
        <f>ROUND(I200*H200,2)</f>
        <v>0</v>
      </c>
      <c r="K200" s="223"/>
      <c r="L200" s="224"/>
      <c r="M200" s="225" t="s">
        <v>1</v>
      </c>
      <c r="N200" s="226" t="s">
        <v>37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160</v>
      </c>
      <c r="AT200" s="198" t="s">
        <v>156</v>
      </c>
      <c r="AU200" s="198" t="s">
        <v>82</v>
      </c>
      <c r="AY200" s="16" t="s">
        <v>118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80</v>
      </c>
      <c r="BK200" s="199">
        <f>ROUND(I200*H200,2)</f>
        <v>0</v>
      </c>
      <c r="BL200" s="16" t="s">
        <v>125</v>
      </c>
      <c r="BM200" s="198" t="s">
        <v>501</v>
      </c>
    </row>
    <row r="201" spans="1:65" s="2" customFormat="1">
      <c r="A201" s="33"/>
      <c r="B201" s="34"/>
      <c r="C201" s="35"/>
      <c r="D201" s="200" t="s">
        <v>127</v>
      </c>
      <c r="E201" s="35"/>
      <c r="F201" s="201" t="s">
        <v>500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127</v>
      </c>
      <c r="AU201" s="16" t="s">
        <v>82</v>
      </c>
    </row>
    <row r="202" spans="1:65" s="2" customFormat="1" ht="21.75" customHeight="1">
      <c r="A202" s="33"/>
      <c r="B202" s="34"/>
      <c r="C202" s="186" t="s">
        <v>327</v>
      </c>
      <c r="D202" s="186" t="s">
        <v>121</v>
      </c>
      <c r="E202" s="187" t="s">
        <v>502</v>
      </c>
      <c r="F202" s="188" t="s">
        <v>503</v>
      </c>
      <c r="G202" s="189" t="s">
        <v>143</v>
      </c>
      <c r="H202" s="190">
        <v>13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37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125</v>
      </c>
      <c r="AT202" s="198" t="s">
        <v>121</v>
      </c>
      <c r="AU202" s="198" t="s">
        <v>82</v>
      </c>
      <c r="AY202" s="16" t="s">
        <v>118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80</v>
      </c>
      <c r="BK202" s="199">
        <f>ROUND(I202*H202,2)</f>
        <v>0</v>
      </c>
      <c r="BL202" s="16" t="s">
        <v>125</v>
      </c>
      <c r="BM202" s="198" t="s">
        <v>504</v>
      </c>
    </row>
    <row r="203" spans="1:65" s="2" customFormat="1" ht="39">
      <c r="A203" s="33"/>
      <c r="B203" s="34"/>
      <c r="C203" s="35"/>
      <c r="D203" s="200" t="s">
        <v>127</v>
      </c>
      <c r="E203" s="35"/>
      <c r="F203" s="201" t="s">
        <v>505</v>
      </c>
      <c r="G203" s="35"/>
      <c r="H203" s="35"/>
      <c r="I203" s="202"/>
      <c r="J203" s="35"/>
      <c r="K203" s="35"/>
      <c r="L203" s="38"/>
      <c r="M203" s="203"/>
      <c r="N203" s="204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127</v>
      </c>
      <c r="AU203" s="16" t="s">
        <v>82</v>
      </c>
    </row>
    <row r="204" spans="1:65" s="12" customFormat="1" ht="25.9" customHeight="1">
      <c r="B204" s="170"/>
      <c r="C204" s="171"/>
      <c r="D204" s="172" t="s">
        <v>71</v>
      </c>
      <c r="E204" s="173" t="s">
        <v>333</v>
      </c>
      <c r="F204" s="173" t="s">
        <v>334</v>
      </c>
      <c r="G204" s="171"/>
      <c r="H204" s="171"/>
      <c r="I204" s="174"/>
      <c r="J204" s="175">
        <f>BK204</f>
        <v>0</v>
      </c>
      <c r="K204" s="171"/>
      <c r="L204" s="176"/>
      <c r="M204" s="177"/>
      <c r="N204" s="178"/>
      <c r="O204" s="178"/>
      <c r="P204" s="179">
        <f>SUM(P205:P216)</f>
        <v>0</v>
      </c>
      <c r="Q204" s="178"/>
      <c r="R204" s="179">
        <f>SUM(R205:R216)</f>
        <v>0</v>
      </c>
      <c r="S204" s="178"/>
      <c r="T204" s="180">
        <f>SUM(T205:T216)</f>
        <v>0</v>
      </c>
      <c r="AR204" s="181" t="s">
        <v>125</v>
      </c>
      <c r="AT204" s="182" t="s">
        <v>71</v>
      </c>
      <c r="AU204" s="182" t="s">
        <v>72</v>
      </c>
      <c r="AY204" s="181" t="s">
        <v>118</v>
      </c>
      <c r="BK204" s="183">
        <f>SUM(BK205:BK216)</f>
        <v>0</v>
      </c>
    </row>
    <row r="205" spans="1:65" s="2" customFormat="1" ht="44.25" customHeight="1">
      <c r="A205" s="33"/>
      <c r="B205" s="34"/>
      <c r="C205" s="186" t="s">
        <v>335</v>
      </c>
      <c r="D205" s="186" t="s">
        <v>121</v>
      </c>
      <c r="E205" s="187" t="s">
        <v>506</v>
      </c>
      <c r="F205" s="188" t="s">
        <v>507</v>
      </c>
      <c r="G205" s="189" t="s">
        <v>323</v>
      </c>
      <c r="H205" s="190">
        <v>110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37</v>
      </c>
      <c r="O205" s="70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338</v>
      </c>
      <c r="AT205" s="198" t="s">
        <v>121</v>
      </c>
      <c r="AU205" s="198" t="s">
        <v>80</v>
      </c>
      <c r="AY205" s="16" t="s">
        <v>118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80</v>
      </c>
      <c r="BK205" s="199">
        <f>ROUND(I205*H205,2)</f>
        <v>0</v>
      </c>
      <c r="BL205" s="16" t="s">
        <v>338</v>
      </c>
      <c r="BM205" s="198" t="s">
        <v>508</v>
      </c>
    </row>
    <row r="206" spans="1:65" s="2" customFormat="1" ht="97.5">
      <c r="A206" s="33"/>
      <c r="B206" s="34"/>
      <c r="C206" s="35"/>
      <c r="D206" s="200" t="s">
        <v>127</v>
      </c>
      <c r="E206" s="35"/>
      <c r="F206" s="201" t="s">
        <v>509</v>
      </c>
      <c r="G206" s="35"/>
      <c r="H206" s="35"/>
      <c r="I206" s="202"/>
      <c r="J206" s="35"/>
      <c r="K206" s="35"/>
      <c r="L206" s="38"/>
      <c r="M206" s="203"/>
      <c r="N206" s="204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127</v>
      </c>
      <c r="AU206" s="16" t="s">
        <v>80</v>
      </c>
    </row>
    <row r="207" spans="1:65" s="2" customFormat="1" ht="44.25" customHeight="1">
      <c r="A207" s="33"/>
      <c r="B207" s="34"/>
      <c r="C207" s="186" t="s">
        <v>341</v>
      </c>
      <c r="D207" s="186" t="s">
        <v>121</v>
      </c>
      <c r="E207" s="187" t="s">
        <v>350</v>
      </c>
      <c r="F207" s="188" t="s">
        <v>351</v>
      </c>
      <c r="G207" s="189" t="s">
        <v>323</v>
      </c>
      <c r="H207" s="190">
        <v>50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37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338</v>
      </c>
      <c r="AT207" s="198" t="s">
        <v>121</v>
      </c>
      <c r="AU207" s="198" t="s">
        <v>80</v>
      </c>
      <c r="AY207" s="16" t="s">
        <v>118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80</v>
      </c>
      <c r="BK207" s="199">
        <f>ROUND(I207*H207,2)</f>
        <v>0</v>
      </c>
      <c r="BL207" s="16" t="s">
        <v>338</v>
      </c>
      <c r="BM207" s="198" t="s">
        <v>510</v>
      </c>
    </row>
    <row r="208" spans="1:65" s="2" customFormat="1" ht="97.5">
      <c r="A208" s="33"/>
      <c r="B208" s="34"/>
      <c r="C208" s="35"/>
      <c r="D208" s="200" t="s">
        <v>127</v>
      </c>
      <c r="E208" s="35"/>
      <c r="F208" s="201" t="s">
        <v>353</v>
      </c>
      <c r="G208" s="35"/>
      <c r="H208" s="35"/>
      <c r="I208" s="202"/>
      <c r="J208" s="35"/>
      <c r="K208" s="35"/>
      <c r="L208" s="38"/>
      <c r="M208" s="203"/>
      <c r="N208" s="20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127</v>
      </c>
      <c r="AU208" s="16" t="s">
        <v>80</v>
      </c>
    </row>
    <row r="209" spans="1:65" s="2" customFormat="1" ht="55.5" customHeight="1">
      <c r="A209" s="33"/>
      <c r="B209" s="34"/>
      <c r="C209" s="186" t="s">
        <v>345</v>
      </c>
      <c r="D209" s="186" t="s">
        <v>121</v>
      </c>
      <c r="E209" s="187" t="s">
        <v>511</v>
      </c>
      <c r="F209" s="188" t="s">
        <v>512</v>
      </c>
      <c r="G209" s="189" t="s">
        <v>323</v>
      </c>
      <c r="H209" s="190">
        <v>25</v>
      </c>
      <c r="I209" s="191"/>
      <c r="J209" s="192">
        <f>ROUND(I209*H209,2)</f>
        <v>0</v>
      </c>
      <c r="K209" s="193"/>
      <c r="L209" s="38"/>
      <c r="M209" s="194" t="s">
        <v>1</v>
      </c>
      <c r="N209" s="195" t="s">
        <v>37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338</v>
      </c>
      <c r="AT209" s="198" t="s">
        <v>121</v>
      </c>
      <c r="AU209" s="198" t="s">
        <v>80</v>
      </c>
      <c r="AY209" s="16" t="s">
        <v>118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80</v>
      </c>
      <c r="BK209" s="199">
        <f>ROUND(I209*H209,2)</f>
        <v>0</v>
      </c>
      <c r="BL209" s="16" t="s">
        <v>338</v>
      </c>
      <c r="BM209" s="198" t="s">
        <v>513</v>
      </c>
    </row>
    <row r="210" spans="1:65" s="2" customFormat="1" ht="107.25">
      <c r="A210" s="33"/>
      <c r="B210" s="34"/>
      <c r="C210" s="35"/>
      <c r="D210" s="200" t="s">
        <v>127</v>
      </c>
      <c r="E210" s="35"/>
      <c r="F210" s="201" t="s">
        <v>514</v>
      </c>
      <c r="G210" s="35"/>
      <c r="H210" s="35"/>
      <c r="I210" s="202"/>
      <c r="J210" s="35"/>
      <c r="K210" s="35"/>
      <c r="L210" s="38"/>
      <c r="M210" s="203"/>
      <c r="N210" s="20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127</v>
      </c>
      <c r="AU210" s="16" t="s">
        <v>80</v>
      </c>
    </row>
    <row r="211" spans="1:65" s="2" customFormat="1" ht="55.5" customHeight="1">
      <c r="A211" s="33"/>
      <c r="B211" s="34"/>
      <c r="C211" s="186" t="s">
        <v>349</v>
      </c>
      <c r="D211" s="186" t="s">
        <v>121</v>
      </c>
      <c r="E211" s="187" t="s">
        <v>515</v>
      </c>
      <c r="F211" s="188" t="s">
        <v>516</v>
      </c>
      <c r="G211" s="189" t="s">
        <v>323</v>
      </c>
      <c r="H211" s="190">
        <v>11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37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338</v>
      </c>
      <c r="AT211" s="198" t="s">
        <v>121</v>
      </c>
      <c r="AU211" s="198" t="s">
        <v>80</v>
      </c>
      <c r="AY211" s="16" t="s">
        <v>118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80</v>
      </c>
      <c r="BK211" s="199">
        <f>ROUND(I211*H211,2)</f>
        <v>0</v>
      </c>
      <c r="BL211" s="16" t="s">
        <v>338</v>
      </c>
      <c r="BM211" s="198" t="s">
        <v>517</v>
      </c>
    </row>
    <row r="212" spans="1:65" s="2" customFormat="1" ht="107.25">
      <c r="A212" s="33"/>
      <c r="B212" s="34"/>
      <c r="C212" s="35"/>
      <c r="D212" s="200" t="s">
        <v>127</v>
      </c>
      <c r="E212" s="35"/>
      <c r="F212" s="201" t="s">
        <v>518</v>
      </c>
      <c r="G212" s="35"/>
      <c r="H212" s="35"/>
      <c r="I212" s="202"/>
      <c r="J212" s="35"/>
      <c r="K212" s="35"/>
      <c r="L212" s="38"/>
      <c r="M212" s="203"/>
      <c r="N212" s="20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127</v>
      </c>
      <c r="AU212" s="16" t="s">
        <v>80</v>
      </c>
    </row>
    <row r="213" spans="1:65" s="2" customFormat="1" ht="55.5" customHeight="1">
      <c r="A213" s="33"/>
      <c r="B213" s="34"/>
      <c r="C213" s="186" t="s">
        <v>354</v>
      </c>
      <c r="D213" s="186" t="s">
        <v>121</v>
      </c>
      <c r="E213" s="187" t="s">
        <v>519</v>
      </c>
      <c r="F213" s="188" t="s">
        <v>520</v>
      </c>
      <c r="G213" s="189" t="s">
        <v>323</v>
      </c>
      <c r="H213" s="190">
        <v>8</v>
      </c>
      <c r="I213" s="191"/>
      <c r="J213" s="192">
        <f>ROUND(I213*H213,2)</f>
        <v>0</v>
      </c>
      <c r="K213" s="193"/>
      <c r="L213" s="38"/>
      <c r="M213" s="194" t="s">
        <v>1</v>
      </c>
      <c r="N213" s="195" t="s">
        <v>37</v>
      </c>
      <c r="O213" s="70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338</v>
      </c>
      <c r="AT213" s="198" t="s">
        <v>121</v>
      </c>
      <c r="AU213" s="198" t="s">
        <v>80</v>
      </c>
      <c r="AY213" s="16" t="s">
        <v>118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6" t="s">
        <v>80</v>
      </c>
      <c r="BK213" s="199">
        <f>ROUND(I213*H213,2)</f>
        <v>0</v>
      </c>
      <c r="BL213" s="16" t="s">
        <v>338</v>
      </c>
      <c r="BM213" s="198" t="s">
        <v>521</v>
      </c>
    </row>
    <row r="214" spans="1:65" s="2" customFormat="1" ht="107.25">
      <c r="A214" s="33"/>
      <c r="B214" s="34"/>
      <c r="C214" s="35"/>
      <c r="D214" s="200" t="s">
        <v>127</v>
      </c>
      <c r="E214" s="35"/>
      <c r="F214" s="201" t="s">
        <v>522</v>
      </c>
      <c r="G214" s="35"/>
      <c r="H214" s="35"/>
      <c r="I214" s="202"/>
      <c r="J214" s="35"/>
      <c r="K214" s="35"/>
      <c r="L214" s="38"/>
      <c r="M214" s="203"/>
      <c r="N214" s="20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127</v>
      </c>
      <c r="AU214" s="16" t="s">
        <v>80</v>
      </c>
    </row>
    <row r="215" spans="1:65" s="2" customFormat="1" ht="21.75" customHeight="1">
      <c r="A215" s="33"/>
      <c r="B215" s="34"/>
      <c r="C215" s="186" t="s">
        <v>358</v>
      </c>
      <c r="D215" s="186" t="s">
        <v>121</v>
      </c>
      <c r="E215" s="187" t="s">
        <v>523</v>
      </c>
      <c r="F215" s="188" t="s">
        <v>524</v>
      </c>
      <c r="G215" s="189" t="s">
        <v>323</v>
      </c>
      <c r="H215" s="190">
        <v>55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37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338</v>
      </c>
      <c r="AT215" s="198" t="s">
        <v>121</v>
      </c>
      <c r="AU215" s="198" t="s">
        <v>80</v>
      </c>
      <c r="AY215" s="16" t="s">
        <v>118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80</v>
      </c>
      <c r="BK215" s="199">
        <f>ROUND(I215*H215,2)</f>
        <v>0</v>
      </c>
      <c r="BL215" s="16" t="s">
        <v>338</v>
      </c>
      <c r="BM215" s="198" t="s">
        <v>525</v>
      </c>
    </row>
    <row r="216" spans="1:65" s="2" customFormat="1" ht="58.5">
      <c r="A216" s="33"/>
      <c r="B216" s="34"/>
      <c r="C216" s="35"/>
      <c r="D216" s="200" t="s">
        <v>127</v>
      </c>
      <c r="E216" s="35"/>
      <c r="F216" s="201" t="s">
        <v>526</v>
      </c>
      <c r="G216" s="35"/>
      <c r="H216" s="35"/>
      <c r="I216" s="202"/>
      <c r="J216" s="35"/>
      <c r="K216" s="35"/>
      <c r="L216" s="38"/>
      <c r="M216" s="238"/>
      <c r="N216" s="239"/>
      <c r="O216" s="240"/>
      <c r="P216" s="240"/>
      <c r="Q216" s="240"/>
      <c r="R216" s="240"/>
      <c r="S216" s="240"/>
      <c r="T216" s="24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127</v>
      </c>
      <c r="AU216" s="16" t="s">
        <v>80</v>
      </c>
    </row>
    <row r="217" spans="1:65" s="2" customFormat="1" ht="6.95" customHeight="1">
      <c r="A217" s="3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38"/>
      <c r="M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</row>
  </sheetData>
  <sheetProtection algorithmName="SHA-512" hashValue="ZPbYFRx9bADD2xXzoV1gVuagJJo2NWyJK5XWBINoBVmCnIf/EmQDsnStoiTWMssfQsK71zEjqkWjJI1G1AAkNg==" saltValue="Z98jq/QWeJobelnIcwpTlA722w97AgpcXFxhgRbufsRkki1yfZt17B4Ir6hxDoSdGgPKD2Hsp0XOq6MFK3KgDA==" spinCount="100000" sheet="1" objects="1" scenarios="1" formatColumns="0" formatRows="0" autoFilter="0"/>
  <autoFilter ref="C118:K21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Ptení - Dzbel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93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527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36</v>
      </c>
      <c r="E33" s="111" t="s">
        <v>37</v>
      </c>
      <c r="F33" s="122">
        <f>ROUND((SUM(BE117:BE138)),  2)</f>
        <v>0</v>
      </c>
      <c r="G33" s="33"/>
      <c r="H33" s="33"/>
      <c r="I33" s="123">
        <v>0.21</v>
      </c>
      <c r="J33" s="122">
        <f>ROUND(((SUM(BE117:BE138))*I33),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38</v>
      </c>
      <c r="F34" s="122">
        <f>ROUND((SUM(BF117:BF138)),  2)</f>
        <v>0</v>
      </c>
      <c r="G34" s="33"/>
      <c r="H34" s="33"/>
      <c r="I34" s="123">
        <v>0.15</v>
      </c>
      <c r="J34" s="122">
        <f>ROUND(((SUM(BF117:BF138))*I34),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39</v>
      </c>
      <c r="F35" s="122">
        <f>ROUND((SUM(BG117:BG138)),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40</v>
      </c>
      <c r="F36" s="122">
        <f>ROUND((SUM(BH117:BH138)),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41</v>
      </c>
      <c r="F37" s="122">
        <f>ROUND((SUM(BI117:BI138)),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Ptení - Dzbel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SO 03 - VON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96</v>
      </c>
      <c r="D94" s="143"/>
      <c r="E94" s="143"/>
      <c r="F94" s="143"/>
      <c r="G94" s="143"/>
      <c r="H94" s="143"/>
      <c r="I94" s="143"/>
      <c r="J94" s="144" t="s">
        <v>97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98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99</v>
      </c>
    </row>
    <row r="97" spans="1:31" s="9" customFormat="1" ht="24.95" customHeight="1">
      <c r="B97" s="146"/>
      <c r="C97" s="147"/>
      <c r="D97" s="148" t="s">
        <v>528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103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6" t="str">
        <f>E7</f>
        <v>Oprava trati v úseku Ptení - Dzbel</v>
      </c>
      <c r="F107" s="287"/>
      <c r="G107" s="287"/>
      <c r="H107" s="287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4" t="str">
        <f>E9</f>
        <v>SO 03 - VON</v>
      </c>
      <c r="F109" s="285"/>
      <c r="G109" s="285"/>
      <c r="H109" s="28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28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23</v>
      </c>
      <c r="D113" s="35"/>
      <c r="E113" s="35"/>
      <c r="F113" s="26" t="str">
        <f>E15</f>
        <v xml:space="preserve"> </v>
      </c>
      <c r="G113" s="35"/>
      <c r="H113" s="35"/>
      <c r="I113" s="28" t="s">
        <v>28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26</v>
      </c>
      <c r="D114" s="35"/>
      <c r="E114" s="35"/>
      <c r="F114" s="26" t="str">
        <f>IF(E18="","",E18)</f>
        <v>Vyplň údaj</v>
      </c>
      <c r="G114" s="35"/>
      <c r="H114" s="35"/>
      <c r="I114" s="28" t="s">
        <v>30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104</v>
      </c>
      <c r="D116" s="161" t="s">
        <v>57</v>
      </c>
      <c r="E116" s="161" t="s">
        <v>53</v>
      </c>
      <c r="F116" s="161" t="s">
        <v>54</v>
      </c>
      <c r="G116" s="161" t="s">
        <v>105</v>
      </c>
      <c r="H116" s="161" t="s">
        <v>106</v>
      </c>
      <c r="I116" s="161" t="s">
        <v>107</v>
      </c>
      <c r="J116" s="162" t="s">
        <v>97</v>
      </c>
      <c r="K116" s="163" t="s">
        <v>108</v>
      </c>
      <c r="L116" s="164"/>
      <c r="M116" s="74" t="s">
        <v>1</v>
      </c>
      <c r="N116" s="75" t="s">
        <v>36</v>
      </c>
      <c r="O116" s="75" t="s">
        <v>109</v>
      </c>
      <c r="P116" s="75" t="s">
        <v>110</v>
      </c>
      <c r="Q116" s="75" t="s">
        <v>111</v>
      </c>
      <c r="R116" s="75" t="s">
        <v>112</v>
      </c>
      <c r="S116" s="75" t="s">
        <v>113</v>
      </c>
      <c r="T116" s="76" t="s">
        <v>114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115</v>
      </c>
      <c r="D117" s="35"/>
      <c r="E117" s="35"/>
      <c r="F117" s="35"/>
      <c r="G117" s="35"/>
      <c r="H117" s="35"/>
      <c r="I117" s="35"/>
      <c r="J117" s="165">
        <f>BK117</f>
        <v>0</v>
      </c>
      <c r="K117" s="35"/>
      <c r="L117" s="38"/>
      <c r="M117" s="77"/>
      <c r="N117" s="166"/>
      <c r="O117" s="78"/>
      <c r="P117" s="167">
        <f>P118</f>
        <v>0</v>
      </c>
      <c r="Q117" s="78"/>
      <c r="R117" s="167">
        <f>R118</f>
        <v>0</v>
      </c>
      <c r="S117" s="78"/>
      <c r="T117" s="16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71</v>
      </c>
      <c r="AU117" s="16" t="s">
        <v>99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71</v>
      </c>
      <c r="E118" s="173" t="s">
        <v>529</v>
      </c>
      <c r="F118" s="173" t="s">
        <v>530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SUM(P119:P138)</f>
        <v>0</v>
      </c>
      <c r="Q118" s="178"/>
      <c r="R118" s="179">
        <f>SUM(R119:R138)</f>
        <v>0</v>
      </c>
      <c r="S118" s="178"/>
      <c r="T118" s="180">
        <f>SUM(T119:T138)</f>
        <v>0</v>
      </c>
      <c r="AR118" s="181" t="s">
        <v>119</v>
      </c>
      <c r="AT118" s="182" t="s">
        <v>71</v>
      </c>
      <c r="AU118" s="182" t="s">
        <v>72</v>
      </c>
      <c r="AY118" s="181" t="s">
        <v>118</v>
      </c>
      <c r="BK118" s="183">
        <f>SUM(BK119:BK138)</f>
        <v>0</v>
      </c>
    </row>
    <row r="119" spans="1:65" s="2" customFormat="1" ht="16.5" customHeight="1">
      <c r="A119" s="33"/>
      <c r="B119" s="34"/>
      <c r="C119" s="186" t="s">
        <v>80</v>
      </c>
      <c r="D119" s="186" t="s">
        <v>121</v>
      </c>
      <c r="E119" s="187" t="s">
        <v>531</v>
      </c>
      <c r="F119" s="188" t="s">
        <v>532</v>
      </c>
      <c r="G119" s="189" t="s">
        <v>533</v>
      </c>
      <c r="H119" s="242"/>
      <c r="I119" s="191"/>
      <c r="J119" s="192">
        <f>ROUND(I119*H119,2)</f>
        <v>0</v>
      </c>
      <c r="K119" s="193"/>
      <c r="L119" s="38"/>
      <c r="M119" s="194" t="s">
        <v>1</v>
      </c>
      <c r="N119" s="195" t="s">
        <v>37</v>
      </c>
      <c r="O119" s="70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8" t="s">
        <v>125</v>
      </c>
      <c r="AT119" s="198" t="s">
        <v>121</v>
      </c>
      <c r="AU119" s="198" t="s">
        <v>80</v>
      </c>
      <c r="AY119" s="16" t="s">
        <v>118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6" t="s">
        <v>80</v>
      </c>
      <c r="BK119" s="199">
        <f>ROUND(I119*H119,2)</f>
        <v>0</v>
      </c>
      <c r="BL119" s="16" t="s">
        <v>125</v>
      </c>
      <c r="BM119" s="198" t="s">
        <v>534</v>
      </c>
    </row>
    <row r="120" spans="1:65" s="2" customFormat="1">
      <c r="A120" s="33"/>
      <c r="B120" s="34"/>
      <c r="C120" s="35"/>
      <c r="D120" s="200" t="s">
        <v>127</v>
      </c>
      <c r="E120" s="35"/>
      <c r="F120" s="201" t="s">
        <v>532</v>
      </c>
      <c r="G120" s="35"/>
      <c r="H120" s="35"/>
      <c r="I120" s="202"/>
      <c r="J120" s="35"/>
      <c r="K120" s="35"/>
      <c r="L120" s="38"/>
      <c r="M120" s="203"/>
      <c r="N120" s="204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127</v>
      </c>
      <c r="AU120" s="16" t="s">
        <v>80</v>
      </c>
    </row>
    <row r="121" spans="1:65" s="2" customFormat="1" ht="33" customHeight="1">
      <c r="A121" s="33"/>
      <c r="B121" s="34"/>
      <c r="C121" s="186" t="s">
        <v>82</v>
      </c>
      <c r="D121" s="186" t="s">
        <v>121</v>
      </c>
      <c r="E121" s="187" t="s">
        <v>535</v>
      </c>
      <c r="F121" s="188" t="s">
        <v>536</v>
      </c>
      <c r="G121" s="189" t="s">
        <v>159</v>
      </c>
      <c r="H121" s="190">
        <v>2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37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125</v>
      </c>
      <c r="AT121" s="198" t="s">
        <v>121</v>
      </c>
      <c r="AU121" s="198" t="s">
        <v>80</v>
      </c>
      <c r="AY121" s="16" t="s">
        <v>118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80</v>
      </c>
      <c r="BK121" s="199">
        <f>ROUND(I121*H121,2)</f>
        <v>0</v>
      </c>
      <c r="BL121" s="16" t="s">
        <v>125</v>
      </c>
      <c r="BM121" s="198" t="s">
        <v>537</v>
      </c>
    </row>
    <row r="122" spans="1:65" s="2" customFormat="1" ht="48.75">
      <c r="A122" s="33"/>
      <c r="B122" s="34"/>
      <c r="C122" s="35"/>
      <c r="D122" s="200" t="s">
        <v>127</v>
      </c>
      <c r="E122" s="35"/>
      <c r="F122" s="201" t="s">
        <v>538</v>
      </c>
      <c r="G122" s="35"/>
      <c r="H122" s="35"/>
      <c r="I122" s="202"/>
      <c r="J122" s="35"/>
      <c r="K122" s="35"/>
      <c r="L122" s="38"/>
      <c r="M122" s="203"/>
      <c r="N122" s="20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80</v>
      </c>
    </row>
    <row r="123" spans="1:65" s="2" customFormat="1" ht="21.75" customHeight="1">
      <c r="A123" s="33"/>
      <c r="B123" s="34"/>
      <c r="C123" s="186" t="s">
        <v>136</v>
      </c>
      <c r="D123" s="186" t="s">
        <v>121</v>
      </c>
      <c r="E123" s="187" t="s">
        <v>539</v>
      </c>
      <c r="F123" s="188" t="s">
        <v>540</v>
      </c>
      <c r="G123" s="189" t="s">
        <v>533</v>
      </c>
      <c r="H123" s="242"/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37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125</v>
      </c>
      <c r="AT123" s="198" t="s">
        <v>121</v>
      </c>
      <c r="AU123" s="198" t="s">
        <v>80</v>
      </c>
      <c r="AY123" s="16" t="s">
        <v>118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80</v>
      </c>
      <c r="BK123" s="199">
        <f>ROUND(I123*H123,2)</f>
        <v>0</v>
      </c>
      <c r="BL123" s="16" t="s">
        <v>125</v>
      </c>
      <c r="BM123" s="198" t="s">
        <v>541</v>
      </c>
    </row>
    <row r="124" spans="1:65" s="2" customFormat="1">
      <c r="A124" s="33"/>
      <c r="B124" s="34"/>
      <c r="C124" s="35"/>
      <c r="D124" s="200" t="s">
        <v>127</v>
      </c>
      <c r="E124" s="35"/>
      <c r="F124" s="201" t="s">
        <v>540</v>
      </c>
      <c r="G124" s="35"/>
      <c r="H124" s="35"/>
      <c r="I124" s="202"/>
      <c r="J124" s="35"/>
      <c r="K124" s="35"/>
      <c r="L124" s="38"/>
      <c r="M124" s="203"/>
      <c r="N124" s="204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127</v>
      </c>
      <c r="AU124" s="16" t="s">
        <v>80</v>
      </c>
    </row>
    <row r="125" spans="1:65" s="2" customFormat="1" ht="21.75" customHeight="1">
      <c r="A125" s="33"/>
      <c r="B125" s="34"/>
      <c r="C125" s="186" t="s">
        <v>125</v>
      </c>
      <c r="D125" s="186" t="s">
        <v>121</v>
      </c>
      <c r="E125" s="187" t="s">
        <v>542</v>
      </c>
      <c r="F125" s="188" t="s">
        <v>543</v>
      </c>
      <c r="G125" s="189" t="s">
        <v>533</v>
      </c>
      <c r="H125" s="242"/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37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125</v>
      </c>
      <c r="AT125" s="198" t="s">
        <v>121</v>
      </c>
      <c r="AU125" s="198" t="s">
        <v>80</v>
      </c>
      <c r="AY125" s="16" t="s">
        <v>118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80</v>
      </c>
      <c r="BK125" s="199">
        <f>ROUND(I125*H125,2)</f>
        <v>0</v>
      </c>
      <c r="BL125" s="16" t="s">
        <v>125</v>
      </c>
      <c r="BM125" s="198" t="s">
        <v>544</v>
      </c>
    </row>
    <row r="126" spans="1:65" s="2" customFormat="1">
      <c r="A126" s="33"/>
      <c r="B126" s="34"/>
      <c r="C126" s="35"/>
      <c r="D126" s="200" t="s">
        <v>127</v>
      </c>
      <c r="E126" s="35"/>
      <c r="F126" s="201" t="s">
        <v>543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80</v>
      </c>
    </row>
    <row r="127" spans="1:65" s="2" customFormat="1" ht="21.75" customHeight="1">
      <c r="A127" s="33"/>
      <c r="B127" s="34"/>
      <c r="C127" s="186" t="s">
        <v>119</v>
      </c>
      <c r="D127" s="186" t="s">
        <v>121</v>
      </c>
      <c r="E127" s="187" t="s">
        <v>545</v>
      </c>
      <c r="F127" s="188" t="s">
        <v>546</v>
      </c>
      <c r="G127" s="189" t="s">
        <v>533</v>
      </c>
      <c r="H127" s="242"/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37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125</v>
      </c>
      <c r="AT127" s="198" t="s">
        <v>121</v>
      </c>
      <c r="AU127" s="198" t="s">
        <v>80</v>
      </c>
      <c r="AY127" s="16" t="s">
        <v>118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80</v>
      </c>
      <c r="BK127" s="199">
        <f>ROUND(I127*H127,2)</f>
        <v>0</v>
      </c>
      <c r="BL127" s="16" t="s">
        <v>125</v>
      </c>
      <c r="BM127" s="198" t="s">
        <v>547</v>
      </c>
    </row>
    <row r="128" spans="1:65" s="2" customFormat="1">
      <c r="A128" s="33"/>
      <c r="B128" s="34"/>
      <c r="C128" s="35"/>
      <c r="D128" s="200" t="s">
        <v>127</v>
      </c>
      <c r="E128" s="35"/>
      <c r="F128" s="201" t="s">
        <v>546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80</v>
      </c>
    </row>
    <row r="129" spans="1:65" s="2" customFormat="1" ht="33" customHeight="1">
      <c r="A129" s="33"/>
      <c r="B129" s="34"/>
      <c r="C129" s="186" t="s">
        <v>150</v>
      </c>
      <c r="D129" s="186" t="s">
        <v>121</v>
      </c>
      <c r="E129" s="187" t="s">
        <v>548</v>
      </c>
      <c r="F129" s="188" t="s">
        <v>549</v>
      </c>
      <c r="G129" s="189" t="s">
        <v>133</v>
      </c>
      <c r="H129" s="190">
        <v>9.6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37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125</v>
      </c>
      <c r="AT129" s="198" t="s">
        <v>121</v>
      </c>
      <c r="AU129" s="198" t="s">
        <v>80</v>
      </c>
      <c r="AY129" s="16" t="s">
        <v>118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80</v>
      </c>
      <c r="BK129" s="199">
        <f>ROUND(I129*H129,2)</f>
        <v>0</v>
      </c>
      <c r="BL129" s="16" t="s">
        <v>125</v>
      </c>
      <c r="BM129" s="198" t="s">
        <v>550</v>
      </c>
    </row>
    <row r="130" spans="1:65" s="2" customFormat="1" ht="68.25">
      <c r="A130" s="33"/>
      <c r="B130" s="34"/>
      <c r="C130" s="35"/>
      <c r="D130" s="200" t="s">
        <v>127</v>
      </c>
      <c r="E130" s="35"/>
      <c r="F130" s="201" t="s">
        <v>551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127</v>
      </c>
      <c r="AU130" s="16" t="s">
        <v>80</v>
      </c>
    </row>
    <row r="131" spans="1:65" s="2" customFormat="1" ht="21.75" customHeight="1">
      <c r="A131" s="33"/>
      <c r="B131" s="34"/>
      <c r="C131" s="186" t="s">
        <v>155</v>
      </c>
      <c r="D131" s="186" t="s">
        <v>121</v>
      </c>
      <c r="E131" s="187" t="s">
        <v>552</v>
      </c>
      <c r="F131" s="188" t="s">
        <v>553</v>
      </c>
      <c r="G131" s="189" t="s">
        <v>533</v>
      </c>
      <c r="H131" s="242"/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37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125</v>
      </c>
      <c r="AT131" s="198" t="s">
        <v>121</v>
      </c>
      <c r="AU131" s="198" t="s">
        <v>80</v>
      </c>
      <c r="AY131" s="16" t="s">
        <v>118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80</v>
      </c>
      <c r="BK131" s="199">
        <f>ROUND(I131*H131,2)</f>
        <v>0</v>
      </c>
      <c r="BL131" s="16" t="s">
        <v>125</v>
      </c>
      <c r="BM131" s="198" t="s">
        <v>554</v>
      </c>
    </row>
    <row r="132" spans="1:65" s="2" customFormat="1" ht="48.75">
      <c r="A132" s="33"/>
      <c r="B132" s="34"/>
      <c r="C132" s="35"/>
      <c r="D132" s="200" t="s">
        <v>127</v>
      </c>
      <c r="E132" s="35"/>
      <c r="F132" s="201" t="s">
        <v>555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127</v>
      </c>
      <c r="AU132" s="16" t="s">
        <v>80</v>
      </c>
    </row>
    <row r="133" spans="1:65" s="2" customFormat="1" ht="66.75" customHeight="1">
      <c r="A133" s="33"/>
      <c r="B133" s="34"/>
      <c r="C133" s="186" t="s">
        <v>160</v>
      </c>
      <c r="D133" s="186" t="s">
        <v>121</v>
      </c>
      <c r="E133" s="187" t="s">
        <v>556</v>
      </c>
      <c r="F133" s="188" t="s">
        <v>557</v>
      </c>
      <c r="G133" s="189" t="s">
        <v>533</v>
      </c>
      <c r="H133" s="242"/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37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125</v>
      </c>
      <c r="AT133" s="198" t="s">
        <v>121</v>
      </c>
      <c r="AU133" s="198" t="s">
        <v>80</v>
      </c>
      <c r="AY133" s="16" t="s">
        <v>118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80</v>
      </c>
      <c r="BK133" s="199">
        <f>ROUND(I133*H133,2)</f>
        <v>0</v>
      </c>
      <c r="BL133" s="16" t="s">
        <v>125</v>
      </c>
      <c r="BM133" s="198" t="s">
        <v>558</v>
      </c>
    </row>
    <row r="134" spans="1:65" s="2" customFormat="1" ht="39">
      <c r="A134" s="33"/>
      <c r="B134" s="34"/>
      <c r="C134" s="35"/>
      <c r="D134" s="200" t="s">
        <v>127</v>
      </c>
      <c r="E134" s="35"/>
      <c r="F134" s="201" t="s">
        <v>557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127</v>
      </c>
      <c r="AU134" s="16" t="s">
        <v>80</v>
      </c>
    </row>
    <row r="135" spans="1:65" s="2" customFormat="1" ht="21.75" customHeight="1">
      <c r="A135" s="33"/>
      <c r="B135" s="34"/>
      <c r="C135" s="186" t="s">
        <v>165</v>
      </c>
      <c r="D135" s="186" t="s">
        <v>121</v>
      </c>
      <c r="E135" s="187" t="s">
        <v>559</v>
      </c>
      <c r="F135" s="188" t="s">
        <v>560</v>
      </c>
      <c r="G135" s="189" t="s">
        <v>202</v>
      </c>
      <c r="H135" s="190">
        <v>1580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37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125</v>
      </c>
      <c r="AT135" s="198" t="s">
        <v>121</v>
      </c>
      <c r="AU135" s="198" t="s">
        <v>80</v>
      </c>
      <c r="AY135" s="16" t="s">
        <v>118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80</v>
      </c>
      <c r="BK135" s="199">
        <f>ROUND(I135*H135,2)</f>
        <v>0</v>
      </c>
      <c r="BL135" s="16" t="s">
        <v>125</v>
      </c>
      <c r="BM135" s="198" t="s">
        <v>561</v>
      </c>
    </row>
    <row r="136" spans="1:65" s="2" customFormat="1" ht="58.5">
      <c r="A136" s="33"/>
      <c r="B136" s="34"/>
      <c r="C136" s="35"/>
      <c r="D136" s="200" t="s">
        <v>127</v>
      </c>
      <c r="E136" s="35"/>
      <c r="F136" s="201" t="s">
        <v>562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127</v>
      </c>
      <c r="AU136" s="16" t="s">
        <v>80</v>
      </c>
    </row>
    <row r="137" spans="1:65" s="2" customFormat="1" ht="33" customHeight="1">
      <c r="A137" s="33"/>
      <c r="B137" s="34"/>
      <c r="C137" s="186" t="s">
        <v>170</v>
      </c>
      <c r="D137" s="186" t="s">
        <v>121</v>
      </c>
      <c r="E137" s="187" t="s">
        <v>563</v>
      </c>
      <c r="F137" s="188" t="s">
        <v>564</v>
      </c>
      <c r="G137" s="189" t="s">
        <v>565</v>
      </c>
      <c r="H137" s="190">
        <v>400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37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125</v>
      </c>
      <c r="AT137" s="198" t="s">
        <v>121</v>
      </c>
      <c r="AU137" s="198" t="s">
        <v>80</v>
      </c>
      <c r="AY137" s="16" t="s">
        <v>118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80</v>
      </c>
      <c r="BK137" s="199">
        <f>ROUND(I137*H137,2)</f>
        <v>0</v>
      </c>
      <c r="BL137" s="16" t="s">
        <v>125</v>
      </c>
      <c r="BM137" s="198" t="s">
        <v>566</v>
      </c>
    </row>
    <row r="138" spans="1:65" s="2" customFormat="1" ht="19.5">
      <c r="A138" s="33"/>
      <c r="B138" s="34"/>
      <c r="C138" s="35"/>
      <c r="D138" s="200" t="s">
        <v>127</v>
      </c>
      <c r="E138" s="35"/>
      <c r="F138" s="201" t="s">
        <v>564</v>
      </c>
      <c r="G138" s="35"/>
      <c r="H138" s="35"/>
      <c r="I138" s="202"/>
      <c r="J138" s="35"/>
      <c r="K138" s="35"/>
      <c r="L138" s="38"/>
      <c r="M138" s="238"/>
      <c r="N138" s="239"/>
      <c r="O138" s="240"/>
      <c r="P138" s="240"/>
      <c r="Q138" s="240"/>
      <c r="R138" s="240"/>
      <c r="S138" s="240"/>
      <c r="T138" s="24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127</v>
      </c>
      <c r="AU138" s="16" t="s">
        <v>80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9XKjIAKxCembKz/XrlNZB7u5mGqoGucWoW9haklC8KxJ6+8pUzwSUxeogtekEiqSjHyz5GLyx1gfMm8W5TcXFw==" saltValue="XhPDvFSxKSHzYfr/FtZo0XvLEgFAbMN6GENdWtUTnt3b7cmBh8J02Dr7WXHCUy4P4WCSUP9k/8W64At4YZiaKQ==" spinCount="100000" sheet="1" objects="1" scenarios="1" formatColumns="0" formatRows="0" autoFilter="0"/>
  <autoFilter ref="C116:K13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opLeftCell="A95" workbookViewId="0">
      <selection activeCell="F134" sqref="F13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Ptení - Dzbel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93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567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ROUND(J116, 2)</f>
        <v>3453000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36</v>
      </c>
      <c r="E33" s="111" t="s">
        <v>37</v>
      </c>
      <c r="F33" s="122">
        <f>ROUND((SUM(BE116:BE130)),  2)</f>
        <v>3453000</v>
      </c>
      <c r="G33" s="33"/>
      <c r="H33" s="33"/>
      <c r="I33" s="123">
        <v>0.21</v>
      </c>
      <c r="J33" s="122">
        <f>ROUND(((SUM(BE116:BE130))*I33),  2)</f>
        <v>725130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38</v>
      </c>
      <c r="F34" s="122">
        <f>ROUND((SUM(BF116:BF130)),  2)</f>
        <v>0</v>
      </c>
      <c r="G34" s="33"/>
      <c r="H34" s="33"/>
      <c r="I34" s="123">
        <v>0.15</v>
      </c>
      <c r="J34" s="122">
        <f>ROUND(((SUM(BF116:BF130))*I34),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39</v>
      </c>
      <c r="F35" s="122">
        <f>ROUND((SUM(BG116:BG130)),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40</v>
      </c>
      <c r="F36" s="122">
        <f>ROUND((SUM(BH116:BH130)),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41</v>
      </c>
      <c r="F37" s="122">
        <f>ROUND((SUM(BI116:BI130)),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4178130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Ptení - Dzbel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SO 04 - Materiál dodávaný objednatelem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96</v>
      </c>
      <c r="D94" s="143"/>
      <c r="E94" s="143"/>
      <c r="F94" s="143"/>
      <c r="G94" s="143"/>
      <c r="H94" s="143"/>
      <c r="I94" s="143"/>
      <c r="J94" s="144" t="s">
        <v>97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98</v>
      </c>
      <c r="D96" s="35"/>
      <c r="E96" s="35"/>
      <c r="F96" s="35"/>
      <c r="G96" s="35"/>
      <c r="H96" s="35"/>
      <c r="I96" s="35"/>
      <c r="J96" s="83">
        <f>J116</f>
        <v>3453000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99</v>
      </c>
    </row>
    <row r="97" spans="1:31" s="2" customFormat="1" ht="21.7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31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pans="1:31" s="2" customFormat="1" ht="6.95" customHeight="1">
      <c r="A102" s="33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24.95" customHeight="1">
      <c r="A103" s="33"/>
      <c r="B103" s="34"/>
      <c r="C103" s="22" t="s">
        <v>103</v>
      </c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12" customHeight="1">
      <c r="A105" s="33"/>
      <c r="B105" s="34"/>
      <c r="C105" s="28" t="s">
        <v>16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6.5" customHeight="1">
      <c r="A106" s="33"/>
      <c r="B106" s="34"/>
      <c r="C106" s="35"/>
      <c r="D106" s="35"/>
      <c r="E106" s="286" t="str">
        <f>E7</f>
        <v>Oprava trati v úseku Ptení - Dzbel</v>
      </c>
      <c r="F106" s="287"/>
      <c r="G106" s="287"/>
      <c r="H106" s="287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93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74" t="str">
        <f>E9</f>
        <v>SO 04 - Materiál dodávaný objednatelem</v>
      </c>
      <c r="F108" s="285"/>
      <c r="G108" s="285"/>
      <c r="H108" s="28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F12</f>
        <v xml:space="preserve"> </v>
      </c>
      <c r="G110" s="35"/>
      <c r="H110" s="35"/>
      <c r="I110" s="28" t="s">
        <v>22</v>
      </c>
      <c r="J110" s="65">
        <f>IF(J12="","",J12)</f>
        <v>0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23</v>
      </c>
      <c r="D112" s="35"/>
      <c r="E112" s="35"/>
      <c r="F112" s="26" t="str">
        <f>E15</f>
        <v xml:space="preserve"> </v>
      </c>
      <c r="G112" s="35"/>
      <c r="H112" s="35"/>
      <c r="I112" s="28" t="s">
        <v>28</v>
      </c>
      <c r="J112" s="31" t="str">
        <f>E21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26</v>
      </c>
      <c r="D113" s="35"/>
      <c r="E113" s="35"/>
      <c r="F113" s="26" t="str">
        <f>IF(E18="","",E18)</f>
        <v>Vyplň údaj</v>
      </c>
      <c r="G113" s="35"/>
      <c r="H113" s="35"/>
      <c r="I113" s="28" t="s">
        <v>30</v>
      </c>
      <c r="J113" s="31" t="str">
        <f>E24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58"/>
      <c r="B115" s="159"/>
      <c r="C115" s="160" t="s">
        <v>104</v>
      </c>
      <c r="D115" s="161" t="s">
        <v>57</v>
      </c>
      <c r="E115" s="161" t="s">
        <v>53</v>
      </c>
      <c r="F115" s="161" t="s">
        <v>54</v>
      </c>
      <c r="G115" s="161" t="s">
        <v>105</v>
      </c>
      <c r="H115" s="161" t="s">
        <v>106</v>
      </c>
      <c r="I115" s="161" t="s">
        <v>107</v>
      </c>
      <c r="J115" s="162" t="s">
        <v>97</v>
      </c>
      <c r="K115" s="163" t="s">
        <v>108</v>
      </c>
      <c r="L115" s="164"/>
      <c r="M115" s="74" t="s">
        <v>1</v>
      </c>
      <c r="N115" s="75" t="s">
        <v>36</v>
      </c>
      <c r="O115" s="75" t="s">
        <v>109</v>
      </c>
      <c r="P115" s="75" t="s">
        <v>110</v>
      </c>
      <c r="Q115" s="75" t="s">
        <v>111</v>
      </c>
      <c r="R115" s="75" t="s">
        <v>112</v>
      </c>
      <c r="S115" s="75" t="s">
        <v>113</v>
      </c>
      <c r="T115" s="76" t="s">
        <v>114</v>
      </c>
      <c r="U115" s="158"/>
      <c r="V115" s="158"/>
      <c r="W115" s="158"/>
      <c r="X115" s="158"/>
      <c r="Y115" s="158"/>
      <c r="Z115" s="158"/>
      <c r="AA115" s="158"/>
      <c r="AB115" s="158"/>
      <c r="AC115" s="158"/>
      <c r="AD115" s="158"/>
      <c r="AE115" s="158"/>
    </row>
    <row r="116" spans="1:65" s="2" customFormat="1" ht="22.9" customHeight="1">
      <c r="A116" s="33"/>
      <c r="B116" s="34"/>
      <c r="C116" s="81" t="s">
        <v>115</v>
      </c>
      <c r="D116" s="35"/>
      <c r="E116" s="35"/>
      <c r="F116" s="35"/>
      <c r="G116" s="35"/>
      <c r="H116" s="35"/>
      <c r="I116" s="35"/>
      <c r="J116" s="165">
        <f>BK116</f>
        <v>3453000</v>
      </c>
      <c r="K116" s="35"/>
      <c r="L116" s="38"/>
      <c r="M116" s="77"/>
      <c r="N116" s="166"/>
      <c r="O116" s="78"/>
      <c r="P116" s="167">
        <f>SUM(P117:P130)</f>
        <v>0</v>
      </c>
      <c r="Q116" s="78"/>
      <c r="R116" s="167">
        <f>SUM(R117:R130)</f>
        <v>281.73750000000007</v>
      </c>
      <c r="S116" s="78"/>
      <c r="T116" s="168">
        <f>SUM(T117:T130)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71</v>
      </c>
      <c r="AU116" s="16" t="s">
        <v>99</v>
      </c>
      <c r="BK116" s="169">
        <f>SUM(BK117:BK130)</f>
        <v>3453000</v>
      </c>
    </row>
    <row r="117" spans="1:65" s="2" customFormat="1" ht="21.75" customHeight="1">
      <c r="A117" s="33"/>
      <c r="B117" s="34"/>
      <c r="C117" s="216" t="s">
        <v>80</v>
      </c>
      <c r="D117" s="216" t="s">
        <v>156</v>
      </c>
      <c r="E117" s="217" t="s">
        <v>568</v>
      </c>
      <c r="F117" s="218" t="s">
        <v>569</v>
      </c>
      <c r="G117" s="219" t="s">
        <v>159</v>
      </c>
      <c r="H117" s="220">
        <v>226</v>
      </c>
      <c r="I117" s="243">
        <v>1930</v>
      </c>
      <c r="J117" s="222">
        <f>ROUND(I117*H117,2)</f>
        <v>436180</v>
      </c>
      <c r="K117" s="223"/>
      <c r="L117" s="224"/>
      <c r="M117" s="225" t="s">
        <v>1</v>
      </c>
      <c r="N117" s="226" t="s">
        <v>37</v>
      </c>
      <c r="O117" s="70"/>
      <c r="P117" s="196">
        <f>O117*H117</f>
        <v>0</v>
      </c>
      <c r="Q117" s="196">
        <v>0.27500000000000002</v>
      </c>
      <c r="R117" s="196">
        <f>Q117*H117</f>
        <v>62.150000000000006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160</v>
      </c>
      <c r="AT117" s="198" t="s">
        <v>156</v>
      </c>
      <c r="AU117" s="198" t="s">
        <v>72</v>
      </c>
      <c r="AY117" s="16" t="s">
        <v>118</v>
      </c>
      <c r="BE117" s="199">
        <f>IF(N117="základní",J117,0)</f>
        <v>436180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6" t="s">
        <v>80</v>
      </c>
      <c r="BK117" s="199">
        <f>ROUND(I117*H117,2)</f>
        <v>436180</v>
      </c>
      <c r="BL117" s="16" t="s">
        <v>125</v>
      </c>
      <c r="BM117" s="198" t="s">
        <v>570</v>
      </c>
    </row>
    <row r="118" spans="1:65" s="2" customFormat="1">
      <c r="A118" s="33"/>
      <c r="B118" s="34"/>
      <c r="C118" s="35"/>
      <c r="D118" s="200" t="s">
        <v>127</v>
      </c>
      <c r="E118" s="35"/>
      <c r="F118" s="201" t="s">
        <v>569</v>
      </c>
      <c r="G118" s="35"/>
      <c r="H118" s="35"/>
      <c r="I118" s="202"/>
      <c r="J118" s="35"/>
      <c r="K118" s="35"/>
      <c r="L118" s="38"/>
      <c r="M118" s="203"/>
      <c r="N118" s="204"/>
      <c r="O118" s="70"/>
      <c r="P118" s="70"/>
      <c r="Q118" s="70"/>
      <c r="R118" s="70"/>
      <c r="S118" s="70"/>
      <c r="T118" s="71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127</v>
      </c>
      <c r="AU118" s="16" t="s">
        <v>72</v>
      </c>
    </row>
    <row r="119" spans="1:65" s="2" customFormat="1" ht="21.75" customHeight="1">
      <c r="A119" s="33"/>
      <c r="B119" s="34"/>
      <c r="C119" s="216" t="s">
        <v>82</v>
      </c>
      <c r="D119" s="216" t="s">
        <v>156</v>
      </c>
      <c r="E119" s="217" t="s">
        <v>571</v>
      </c>
      <c r="F119" s="218" t="s">
        <v>572</v>
      </c>
      <c r="G119" s="219" t="s">
        <v>159</v>
      </c>
      <c r="H119" s="220">
        <v>574</v>
      </c>
      <c r="I119" s="243">
        <v>2330</v>
      </c>
      <c r="J119" s="222">
        <f>ROUND(I119*H119,2)</f>
        <v>1337420</v>
      </c>
      <c r="K119" s="223"/>
      <c r="L119" s="224"/>
      <c r="M119" s="225" t="s">
        <v>1</v>
      </c>
      <c r="N119" s="226" t="s">
        <v>37</v>
      </c>
      <c r="O119" s="70"/>
      <c r="P119" s="196">
        <f>O119*H119</f>
        <v>0</v>
      </c>
      <c r="Q119" s="196">
        <v>0.27500000000000002</v>
      </c>
      <c r="R119" s="196">
        <f>Q119*H119</f>
        <v>157.85000000000002</v>
      </c>
      <c r="S119" s="196">
        <v>0</v>
      </c>
      <c r="T119" s="19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8" t="s">
        <v>160</v>
      </c>
      <c r="AT119" s="198" t="s">
        <v>156</v>
      </c>
      <c r="AU119" s="198" t="s">
        <v>72</v>
      </c>
      <c r="AY119" s="16" t="s">
        <v>118</v>
      </c>
      <c r="BE119" s="199">
        <f>IF(N119="základní",J119,0)</f>
        <v>1337420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6" t="s">
        <v>80</v>
      </c>
      <c r="BK119" s="199">
        <f>ROUND(I119*H119,2)</f>
        <v>1337420</v>
      </c>
      <c r="BL119" s="16" t="s">
        <v>125</v>
      </c>
      <c r="BM119" s="198" t="s">
        <v>573</v>
      </c>
    </row>
    <row r="120" spans="1:65" s="2" customFormat="1">
      <c r="A120" s="33"/>
      <c r="B120" s="34"/>
      <c r="C120" s="35"/>
      <c r="D120" s="200" t="s">
        <v>127</v>
      </c>
      <c r="E120" s="35"/>
      <c r="F120" s="201" t="s">
        <v>569</v>
      </c>
      <c r="G120" s="35"/>
      <c r="H120" s="35"/>
      <c r="I120" s="202"/>
      <c r="J120" s="35"/>
      <c r="K120" s="35"/>
      <c r="L120" s="38"/>
      <c r="M120" s="203"/>
      <c r="N120" s="204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127</v>
      </c>
      <c r="AU120" s="16" t="s">
        <v>72</v>
      </c>
    </row>
    <row r="121" spans="1:65" s="2" customFormat="1" ht="16.5" customHeight="1">
      <c r="A121" s="33"/>
      <c r="B121" s="34"/>
      <c r="C121" s="216" t="s">
        <v>136</v>
      </c>
      <c r="D121" s="216" t="s">
        <v>156</v>
      </c>
      <c r="E121" s="217" t="s">
        <v>574</v>
      </c>
      <c r="F121" s="218" t="s">
        <v>575</v>
      </c>
      <c r="G121" s="219" t="s">
        <v>159</v>
      </c>
      <c r="H121" s="220">
        <v>1590</v>
      </c>
      <c r="I121" s="243">
        <v>160</v>
      </c>
      <c r="J121" s="222">
        <f>ROUND(I121*H121,2)</f>
        <v>254400</v>
      </c>
      <c r="K121" s="223"/>
      <c r="L121" s="224"/>
      <c r="M121" s="225" t="s">
        <v>1</v>
      </c>
      <c r="N121" s="226" t="s">
        <v>37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160</v>
      </c>
      <c r="AT121" s="198" t="s">
        <v>156</v>
      </c>
      <c r="AU121" s="198" t="s">
        <v>72</v>
      </c>
      <c r="AY121" s="16" t="s">
        <v>118</v>
      </c>
      <c r="BE121" s="199">
        <f>IF(N121="základní",J121,0)</f>
        <v>254400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80</v>
      </c>
      <c r="BK121" s="199">
        <f>ROUND(I121*H121,2)</f>
        <v>254400</v>
      </c>
      <c r="BL121" s="16" t="s">
        <v>125</v>
      </c>
      <c r="BM121" s="198" t="s">
        <v>576</v>
      </c>
    </row>
    <row r="122" spans="1:65" s="2" customFormat="1">
      <c r="A122" s="33"/>
      <c r="B122" s="34"/>
      <c r="C122" s="35"/>
      <c r="D122" s="200" t="s">
        <v>127</v>
      </c>
      <c r="E122" s="35"/>
      <c r="F122" s="201" t="s">
        <v>575</v>
      </c>
      <c r="G122" s="35"/>
      <c r="H122" s="35"/>
      <c r="I122" s="202"/>
      <c r="J122" s="35"/>
      <c r="K122" s="35"/>
      <c r="L122" s="38"/>
      <c r="M122" s="203"/>
      <c r="N122" s="20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72</v>
      </c>
    </row>
    <row r="123" spans="1:65" s="13" customFormat="1">
      <c r="B123" s="205"/>
      <c r="C123" s="206"/>
      <c r="D123" s="200" t="s">
        <v>129</v>
      </c>
      <c r="E123" s="207" t="s">
        <v>1</v>
      </c>
      <c r="F123" s="208" t="s">
        <v>577</v>
      </c>
      <c r="G123" s="206"/>
      <c r="H123" s="209">
        <v>1590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129</v>
      </c>
      <c r="AU123" s="215" t="s">
        <v>72</v>
      </c>
      <c r="AV123" s="13" t="s">
        <v>82</v>
      </c>
      <c r="AW123" s="13" t="s">
        <v>29</v>
      </c>
      <c r="AX123" s="13" t="s">
        <v>80</v>
      </c>
      <c r="AY123" s="215" t="s">
        <v>118</v>
      </c>
    </row>
    <row r="124" spans="1:65" s="2" customFormat="1" ht="16.5" customHeight="1">
      <c r="A124" s="33"/>
      <c r="B124" s="34"/>
      <c r="C124" s="216" t="s">
        <v>125</v>
      </c>
      <c r="D124" s="216" t="s">
        <v>156</v>
      </c>
      <c r="E124" s="217" t="s">
        <v>578</v>
      </c>
      <c r="F124" s="218" t="s">
        <v>579</v>
      </c>
      <c r="G124" s="219" t="s">
        <v>202</v>
      </c>
      <c r="H124" s="220">
        <v>1800</v>
      </c>
      <c r="I124" s="243">
        <v>120</v>
      </c>
      <c r="J124" s="222">
        <f>ROUND(I124*H124,2)</f>
        <v>216000</v>
      </c>
      <c r="K124" s="223"/>
      <c r="L124" s="224"/>
      <c r="M124" s="225" t="s">
        <v>1</v>
      </c>
      <c r="N124" s="226" t="s">
        <v>37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160</v>
      </c>
      <c r="AT124" s="198" t="s">
        <v>156</v>
      </c>
      <c r="AU124" s="198" t="s">
        <v>72</v>
      </c>
      <c r="AY124" s="16" t="s">
        <v>118</v>
      </c>
      <c r="BE124" s="199">
        <f>IF(N124="základní",J124,0)</f>
        <v>216000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80</v>
      </c>
      <c r="BK124" s="199">
        <f>ROUND(I124*H124,2)</f>
        <v>216000</v>
      </c>
      <c r="BL124" s="16" t="s">
        <v>125</v>
      </c>
      <c r="BM124" s="198" t="s">
        <v>580</v>
      </c>
    </row>
    <row r="125" spans="1:65" s="2" customFormat="1">
      <c r="A125" s="33"/>
      <c r="B125" s="34"/>
      <c r="C125" s="35"/>
      <c r="D125" s="200" t="s">
        <v>127</v>
      </c>
      <c r="E125" s="35"/>
      <c r="F125" s="201" t="s">
        <v>579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127</v>
      </c>
      <c r="AU125" s="16" t="s">
        <v>72</v>
      </c>
    </row>
    <row r="126" spans="1:65" s="13" customFormat="1">
      <c r="B126" s="205"/>
      <c r="C126" s="206"/>
      <c r="D126" s="200" t="s">
        <v>129</v>
      </c>
      <c r="E126" s="207" t="s">
        <v>1</v>
      </c>
      <c r="F126" s="208" t="s">
        <v>581</v>
      </c>
      <c r="G126" s="206"/>
      <c r="H126" s="209">
        <v>1800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129</v>
      </c>
      <c r="AU126" s="215" t="s">
        <v>72</v>
      </c>
      <c r="AV126" s="13" t="s">
        <v>82</v>
      </c>
      <c r="AW126" s="13" t="s">
        <v>29</v>
      </c>
      <c r="AX126" s="13" t="s">
        <v>80</v>
      </c>
      <c r="AY126" s="215" t="s">
        <v>118</v>
      </c>
    </row>
    <row r="127" spans="1:65" s="2" customFormat="1" ht="16.5" customHeight="1">
      <c r="A127" s="33"/>
      <c r="B127" s="34"/>
      <c r="C127" s="216" t="s">
        <v>119</v>
      </c>
      <c r="D127" s="216" t="s">
        <v>156</v>
      </c>
      <c r="E127" s="217" t="s">
        <v>582</v>
      </c>
      <c r="F127" s="218" t="s">
        <v>583</v>
      </c>
      <c r="G127" s="219" t="s">
        <v>159</v>
      </c>
      <c r="H127" s="220">
        <v>2</v>
      </c>
      <c r="I127" s="243">
        <v>24500</v>
      </c>
      <c r="J127" s="222">
        <f>ROUND(I127*H127,2)</f>
        <v>49000</v>
      </c>
      <c r="K127" s="223"/>
      <c r="L127" s="224"/>
      <c r="M127" s="225" t="s">
        <v>1</v>
      </c>
      <c r="N127" s="226" t="s">
        <v>37</v>
      </c>
      <c r="O127" s="70"/>
      <c r="P127" s="196">
        <f>O127*H127</f>
        <v>0</v>
      </c>
      <c r="Q127" s="196">
        <v>1.23475</v>
      </c>
      <c r="R127" s="196">
        <f>Q127*H127</f>
        <v>2.4695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160</v>
      </c>
      <c r="AT127" s="198" t="s">
        <v>156</v>
      </c>
      <c r="AU127" s="198" t="s">
        <v>72</v>
      </c>
      <c r="AY127" s="16" t="s">
        <v>118</v>
      </c>
      <c r="BE127" s="199">
        <f>IF(N127="základní",J127,0)</f>
        <v>49000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80</v>
      </c>
      <c r="BK127" s="199">
        <f>ROUND(I127*H127,2)</f>
        <v>49000</v>
      </c>
      <c r="BL127" s="16" t="s">
        <v>125</v>
      </c>
      <c r="BM127" s="198" t="s">
        <v>584</v>
      </c>
    </row>
    <row r="128" spans="1:65" s="2" customFormat="1">
      <c r="A128" s="33"/>
      <c r="B128" s="34"/>
      <c r="C128" s="35"/>
      <c r="D128" s="200" t="s">
        <v>127</v>
      </c>
      <c r="E128" s="35"/>
      <c r="F128" s="201" t="s">
        <v>583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72</v>
      </c>
    </row>
    <row r="129" spans="1:65" s="2" customFormat="1" ht="21.75" customHeight="1">
      <c r="A129" s="33"/>
      <c r="B129" s="34"/>
      <c r="C129" s="216" t="s">
        <v>150</v>
      </c>
      <c r="D129" s="216" t="s">
        <v>156</v>
      </c>
      <c r="E129" s="217" t="s">
        <v>585</v>
      </c>
      <c r="F129" s="218" t="s">
        <v>586</v>
      </c>
      <c r="G129" s="219" t="s">
        <v>159</v>
      </c>
      <c r="H129" s="220">
        <v>16</v>
      </c>
      <c r="I129" s="243">
        <v>72500</v>
      </c>
      <c r="J129" s="222">
        <f>ROUND(I129*H129,2)</f>
        <v>1160000</v>
      </c>
      <c r="K129" s="223"/>
      <c r="L129" s="224"/>
      <c r="M129" s="225" t="s">
        <v>1</v>
      </c>
      <c r="N129" s="226" t="s">
        <v>37</v>
      </c>
      <c r="O129" s="70"/>
      <c r="P129" s="196">
        <f>O129*H129</f>
        <v>0</v>
      </c>
      <c r="Q129" s="196">
        <v>3.70425</v>
      </c>
      <c r="R129" s="196">
        <f>Q129*H129</f>
        <v>59.268000000000001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160</v>
      </c>
      <c r="AT129" s="198" t="s">
        <v>156</v>
      </c>
      <c r="AU129" s="198" t="s">
        <v>72</v>
      </c>
      <c r="AY129" s="16" t="s">
        <v>118</v>
      </c>
      <c r="BE129" s="199">
        <f>IF(N129="základní",J129,0)</f>
        <v>1160000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80</v>
      </c>
      <c r="BK129" s="199">
        <f>ROUND(I129*H129,2)</f>
        <v>1160000</v>
      </c>
      <c r="BL129" s="16" t="s">
        <v>125</v>
      </c>
      <c r="BM129" s="198" t="s">
        <v>587</v>
      </c>
    </row>
    <row r="130" spans="1:65" s="2" customFormat="1">
      <c r="A130" s="33"/>
      <c r="B130" s="34"/>
      <c r="C130" s="35"/>
      <c r="D130" s="200" t="s">
        <v>127</v>
      </c>
      <c r="E130" s="35"/>
      <c r="F130" s="201" t="s">
        <v>586</v>
      </c>
      <c r="G130" s="35"/>
      <c r="H130" s="35"/>
      <c r="I130" s="202"/>
      <c r="J130" s="35"/>
      <c r="K130" s="35"/>
      <c r="L130" s="38"/>
      <c r="M130" s="238"/>
      <c r="N130" s="239"/>
      <c r="O130" s="240"/>
      <c r="P130" s="240"/>
      <c r="Q130" s="240"/>
      <c r="R130" s="240"/>
      <c r="S130" s="240"/>
      <c r="T130" s="24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127</v>
      </c>
      <c r="AU130" s="16" t="s">
        <v>72</v>
      </c>
    </row>
    <row r="131" spans="1:65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SvhneqMvMGXRq4K5e61ZkUWyPwGSIEzRGCZKbnH4zntXgqQqbkK1c0XFba7Wb91MSYiHKZ/L9ISGd7a/P2XUtw==" saltValue="hoXCloqbjstUq0+WE1j+TpPoqmliPRGRyH2Buhqd0vdVRT4dWcyb1TK8lbMZcgNQqwe3oGP7rBFElk9WjawlRg==" spinCount="100000" sheet="1" objects="1" scenarios="1" formatColumns="0" formatRows="0" autoFilter="0"/>
  <autoFilter ref="C115:K13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Ptení - Stražisko...</vt:lpstr>
      <vt:lpstr>SO 02 - Přejezd Stražisko</vt:lpstr>
      <vt:lpstr>SO 03 - VON</vt:lpstr>
      <vt:lpstr>SO 04 - Materiál dodávaný...</vt:lpstr>
      <vt:lpstr>'Rekapitulace stavby'!Názvy_tisku</vt:lpstr>
      <vt:lpstr>'SO 01 - Ptení - Stražisko...'!Názvy_tisku</vt:lpstr>
      <vt:lpstr>'SO 02 - Přejezd Stražisko'!Názvy_tisku</vt:lpstr>
      <vt:lpstr>'SO 03 - VON'!Názvy_tisku</vt:lpstr>
      <vt:lpstr>'SO 04 - Materiál dodávaný...'!Názvy_tisku</vt:lpstr>
      <vt:lpstr>'Rekapitulace stavby'!Oblast_tisku</vt:lpstr>
      <vt:lpstr>'SO 01 - Ptení - Stražisko...'!Oblast_tisku</vt:lpstr>
      <vt:lpstr>'SO 02 - Přejezd Stražisko'!Oblast_tisku</vt:lpstr>
      <vt:lpstr>'SO 03 - VON'!Oblast_tisku</vt:lpstr>
      <vt:lpstr>'SO 04 - Materiál dodávaný...'!Oblast_tisku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</dc:creator>
  <cp:lastModifiedBy>Duda Vlastimil, Ing.</cp:lastModifiedBy>
  <dcterms:created xsi:type="dcterms:W3CDTF">2021-03-19T10:50:04Z</dcterms:created>
  <dcterms:modified xsi:type="dcterms:W3CDTF">2021-04-01T09:32:53Z</dcterms:modified>
</cp:coreProperties>
</file>